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_FilterDatabase" localSheetId="2" hidden="1">'Hoja3'!$A$4:$L$4</definedName>
    <definedName name="_xlfn.SHEET" hidden="1">#NAME?</definedName>
    <definedName name="_xlnm.Print_Area" localSheetId="0">'Hoja1'!$A$1:$F$190</definedName>
    <definedName name="_xlnm.Print_Area" localSheetId="1">'Hoja2'!$A$1:$F$41</definedName>
    <definedName name="_xlnm.Print_Area" localSheetId="2">'Hoja3'!$A$1:$L$164</definedName>
    <definedName name="_xlnm.Print_Area" localSheetId="3">'Hoja4'!$A$1:$H$147</definedName>
    <definedName name="_xlnm.Print_Area" localSheetId="4">'Hoja5'!$A$1:$J$25</definedName>
  </definedNames>
  <calcPr fullCalcOnLoad="1"/>
</workbook>
</file>

<file path=xl/sharedStrings.xml><?xml version="1.0" encoding="utf-8"?>
<sst xmlns="http://schemas.openxmlformats.org/spreadsheetml/2006/main" count="418" uniqueCount="270">
  <si>
    <t>MUNICIPALIDAD DE ALAJUELA</t>
  </si>
  <si>
    <t>SALDO ACTUAL</t>
  </si>
  <si>
    <t>SUMA QUE AUMENTA</t>
  </si>
  <si>
    <t>SUMA QUE REBAJA</t>
  </si>
  <si>
    <t>SALDO</t>
  </si>
  <si>
    <t>CODIGO</t>
  </si>
  <si>
    <t xml:space="preserve"> </t>
  </si>
  <si>
    <t>TOTAL GENERAL</t>
  </si>
  <si>
    <t>ALCALDE MUNICIPAL</t>
  </si>
  <si>
    <t>JEFE DE PRESUPUESTO</t>
  </si>
  <si>
    <t>P.</t>
  </si>
  <si>
    <t>SP.</t>
  </si>
  <si>
    <t>PR.</t>
  </si>
  <si>
    <t>S.</t>
  </si>
  <si>
    <t>GR.</t>
  </si>
  <si>
    <t>REN.</t>
  </si>
  <si>
    <t>SUMAS IGUALES</t>
  </si>
  <si>
    <t>MATERIALES Y SUMINISTROS</t>
  </si>
  <si>
    <t>SECRETARIA DEL CONCEJO</t>
  </si>
  <si>
    <t>PRESIDENTE MUNICIPAL</t>
  </si>
  <si>
    <t>REBAJAR</t>
  </si>
  <si>
    <t>AUMENTOS</t>
  </si>
  <si>
    <t>TOTAL PROGRAMA III</t>
  </si>
  <si>
    <t>PROGRAMA III: INVERSIONES</t>
  </si>
  <si>
    <t>HACIENDA MUNICIPAL</t>
  </si>
  <si>
    <t>SERVICIOS</t>
  </si>
  <si>
    <t>BIENES DURADEROS</t>
  </si>
  <si>
    <t>OTROS PROYECTOS</t>
  </si>
  <si>
    <t>ADMINISTRACION GENERAL</t>
  </si>
  <si>
    <t>TOTAL PROGRAMA I</t>
  </si>
  <si>
    <t>TRANSFERENCIAS DE CAPITAL</t>
  </si>
  <si>
    <t>VIAS DE COMUNICACIÓN TERRRESTRE</t>
  </si>
  <si>
    <t xml:space="preserve">Unidad Técnica de Gestion Vial </t>
  </si>
  <si>
    <t>ADMINISTRACION DE INVERSIONES PROPIAS</t>
  </si>
  <si>
    <t>INSTALACIONES</t>
  </si>
  <si>
    <t>REMUNERACIONES</t>
  </si>
  <si>
    <t>TRANSFERENCIAS CORRIENTES</t>
  </si>
  <si>
    <t>Plaza de la Patria Juan Santamaría</t>
  </si>
  <si>
    <t>Cuadro 1</t>
  </si>
  <si>
    <t>ESTADO DE ORIGEN Y APLICACIÓN DE RECURSOS ESPECIFICOS</t>
  </si>
  <si>
    <t xml:space="preserve">Programa </t>
  </si>
  <si>
    <t>Act/serv/grupo</t>
  </si>
  <si>
    <t>Proyecto</t>
  </si>
  <si>
    <t>ORIGEN</t>
  </si>
  <si>
    <t>MONTO</t>
  </si>
  <si>
    <t>APLICACIÓN</t>
  </si>
  <si>
    <t>CUENTAS ESPECIALES</t>
  </si>
  <si>
    <t>Construcción de Sistema de Alcantarillado San Rafael</t>
  </si>
  <si>
    <t>OTROS FONDOS E INVERSIONES</t>
  </si>
  <si>
    <t>Asfaltado Calle Rincón Chiquito hacia la Pradera</t>
  </si>
  <si>
    <t xml:space="preserve">Asfaltado Cuadrante de la Plaza y Calle Morera el Coco </t>
  </si>
  <si>
    <t>Construcción de Calle San Francisco Rincón Herrera la Guácima</t>
  </si>
  <si>
    <t>Alcantarillado Pluvial y Cordón de Caño la Guacima</t>
  </si>
  <si>
    <t>Señalización de la Ruta Turística  "Centro Historico"</t>
  </si>
  <si>
    <t>Señalización de la Ruta Turística  "Alajuela -Volcán Poas"</t>
  </si>
  <si>
    <t>EDIFICIOS</t>
  </si>
  <si>
    <t>Plan de Desarrollo Infómatico</t>
  </si>
  <si>
    <t>Catastro Multifinalitario</t>
  </si>
  <si>
    <t xml:space="preserve">Bibliotecas Virtuales </t>
  </si>
  <si>
    <t>Funcionamiento de Munimovil</t>
  </si>
  <si>
    <t>Proyectos de Vivienda de Interes Social</t>
  </si>
  <si>
    <t>Actualización del Plan Regulador</t>
  </si>
  <si>
    <t>Construcción de Sistema Pluvial Calle la Flory</t>
  </si>
  <si>
    <t>instalación de Alcantarilado Pluvial en Calle el Salto</t>
  </si>
  <si>
    <t>PROGRAMA II: SERVICIOS COMUNALES</t>
  </si>
  <si>
    <t>TOTAL PROGRAMA II</t>
  </si>
  <si>
    <t>Mantenimiento Rutinario de la Red Vial Cantonal</t>
  </si>
  <si>
    <t>Mantenimiento Periódico de la Red Vial Cantonal</t>
  </si>
  <si>
    <t>Dirección Técnica y Estudio</t>
  </si>
  <si>
    <t>Cuentas Especiales</t>
  </si>
  <si>
    <t>Sumas sin asignación Presupuestaria</t>
  </si>
  <si>
    <t>Sumas con destino específico sin asignación Presupuestaria</t>
  </si>
  <si>
    <t>INTERESES</t>
  </si>
  <si>
    <t>PROGRAMA IV: PARTIDAS ESPECIFICAS</t>
  </si>
  <si>
    <t>TRANSFERENCIAS DE CAPITAL A ASOCIACIONES</t>
  </si>
  <si>
    <t>TOTAL PROGRAMA IV</t>
  </si>
  <si>
    <t>Sumas Libres sin Asignación Presupuestaria</t>
  </si>
  <si>
    <t>TRANSFERENCIAS DE CAPITAL AL GOBIERNO CENTRAL</t>
  </si>
  <si>
    <t xml:space="preserve">Compra Equipo Medico p/ la Cruz Roja S.Rafael </t>
  </si>
  <si>
    <t>TRANSFERENCIAS DE CAPITAL AL SECTOR PUBLICO</t>
  </si>
  <si>
    <t xml:space="preserve">TRANSFERENCIAS DE CAPITAL A INSTITUCIONES DESC. NO EMPRESARIALES. </t>
  </si>
  <si>
    <t>JUNTAS DE EDUCACION</t>
  </si>
  <si>
    <t>TRANSFERENCIAS DE CAPITAL A ENT. PRIV. SIN FINES DE LUCRO</t>
  </si>
  <si>
    <t>JUNTA ADMINISTRATIVA</t>
  </si>
  <si>
    <t>AMORTIZACION</t>
  </si>
  <si>
    <t>PROGRAMA IV Partidas Específicas</t>
  </si>
  <si>
    <t>Hecho por: Ana Maria</t>
  </si>
  <si>
    <t>TOTAL:</t>
  </si>
  <si>
    <t xml:space="preserve">MODIFICACIONES PRESUPUESTARIAS </t>
  </si>
  <si>
    <t>Ampliación Salón Comunal Urbanización La Amistad</t>
  </si>
  <si>
    <t>AUDITORIA INTERNA</t>
  </si>
  <si>
    <t>NOMBRE</t>
  </si>
  <si>
    <t>Hecho por: Karina Rojas</t>
  </si>
  <si>
    <t>SEGURIDAD MUNICIPAL Y CONTROL VIAL</t>
  </si>
  <si>
    <t>UNIDAD TECNICA DE GESTION VIAL</t>
  </si>
  <si>
    <t>ACUEDUCTOS</t>
  </si>
  <si>
    <t>EDUCATIVOS, CUTURALES Y DEPORTIVOS</t>
  </si>
  <si>
    <t>SERVICIOS SOCIALES COMPLEMENTARIOS</t>
  </si>
  <si>
    <t>ALCANTARILLADO PLUVIAL</t>
  </si>
  <si>
    <t>ACTIVIDAD ORDINARIA</t>
  </si>
  <si>
    <t>MANTENIMIENTO RUTINARIO DE LA RED VIAL CANTONAL</t>
  </si>
  <si>
    <t>MANTENIMIENTO PERIODICO DE LA RED VIAL CANTONAL</t>
  </si>
  <si>
    <t xml:space="preserve">CUENTAS ESPECIALES </t>
  </si>
  <si>
    <t>SUMAS SIN ASIGNACION PRESUPUESTARIA</t>
  </si>
  <si>
    <t>ALCANTARILLADO SANITARIO</t>
  </si>
  <si>
    <t>MANTENIMIENTO DE PARQUES Y ZONAS VERDES</t>
  </si>
  <si>
    <t>DIRECCION TECNICA Y ESTUDIO</t>
  </si>
  <si>
    <t>GESTION INTEGRAL DE RESIDUOS SOLIDOS</t>
  </si>
  <si>
    <t>Hecho por: Licda. Karina Rojas</t>
  </si>
  <si>
    <t>SUMAS CON DESTINO ESPECIFICO SIN ASIGNACION PRESUPUESTARIO</t>
  </si>
  <si>
    <t>BIENES INMUEBLES</t>
  </si>
  <si>
    <t>ASEO DE VIAS</t>
  </si>
  <si>
    <t>ATENCION DE EMERGENCIAS CANTONALES</t>
  </si>
  <si>
    <t>Contribuciones patronal al Seguro de la salud de la CCSS</t>
  </si>
  <si>
    <t>Contribución patronal al Banco Popular</t>
  </si>
  <si>
    <t>Contribución patronal al seguro de pensiones CCSS</t>
  </si>
  <si>
    <t>Aporte patronal al Regimen obligatorio de pensiones</t>
  </si>
  <si>
    <t>Aporte patronal al Fondo de Capitalización Laboral</t>
  </si>
  <si>
    <t xml:space="preserve">GESTION AMBIENTAL </t>
  </si>
  <si>
    <t>REPARACIONES MENORES MAQUINARIA Y EQUIPO</t>
  </si>
  <si>
    <t>MERCADO MUNICIPAL Y PLAZA</t>
  </si>
  <si>
    <t>DEBERES DE LOS MUNICIPES</t>
  </si>
  <si>
    <t>Contrib. Patronal Otros Fondos Adm. Por entes Privados</t>
  </si>
  <si>
    <t xml:space="preserve">Indemnizaciones </t>
  </si>
  <si>
    <t>Otros Servicios de Gestión y Apoyo</t>
  </si>
  <si>
    <t>02-02-01-04-99</t>
  </si>
  <si>
    <t>POLICIA MUNICIPAL</t>
  </si>
  <si>
    <t xml:space="preserve">Servicios Generales </t>
  </si>
  <si>
    <t>DETALLE GENERAL DE EGRESOS, AÑO 2018</t>
  </si>
  <si>
    <t>AÑO 2018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</si>
  <si>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</si>
  <si>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MODIFICACION PRESUPUESTARIO Nº 5-2018</t>
  </si>
  <si>
    <t>MODIFICACIONES PRESUPUESTARIAS  A NIVEL DE FORMULARIO DE NECESIDADES Nº 05-2018</t>
  </si>
  <si>
    <t>MODIFICACION PRESUPUESTARIA Nº 5-2018</t>
  </si>
  <si>
    <t>MODIFICACIONES PRESUPUESTARIAS Nº 05-2018</t>
  </si>
  <si>
    <t>05-2018</t>
  </si>
  <si>
    <t xml:space="preserve">AMINISTRACION GENERAL </t>
  </si>
  <si>
    <t>01-01-21-02-06-06-01</t>
  </si>
  <si>
    <t>SERVICIOS ADMINISTRATIVOS</t>
  </si>
  <si>
    <t>Comisiones y Gastos por Servicios Financieros y Comerciales</t>
  </si>
  <si>
    <t xml:space="preserve">01-01-08-01-01-03-06                                                                       </t>
  </si>
  <si>
    <t>Útiles y Materiales de Limpieza</t>
  </si>
  <si>
    <t>01-01-08-01-02-99-05</t>
  </si>
  <si>
    <t>CONTROL FISCAL Y URBANO</t>
  </si>
  <si>
    <t>PROVEEDURIA</t>
  </si>
  <si>
    <t xml:space="preserve">Información </t>
  </si>
  <si>
    <t>01-01-19-01-01-03-01</t>
  </si>
  <si>
    <t>Mantenimiento y Reparaciónde Equipo de Transporte</t>
  </si>
  <si>
    <t>01-01-19-01-01-08-05</t>
  </si>
  <si>
    <t>Materiales y Productos Metálicos</t>
  </si>
  <si>
    <t>01-01-19-01-02-03-01</t>
  </si>
  <si>
    <t>Materiales y Productos de Limpieza</t>
  </si>
  <si>
    <t>01-01-19-01-02-99-05</t>
  </si>
  <si>
    <t>Servicios Generales</t>
  </si>
  <si>
    <t>01-01-19-01-01-04-06</t>
  </si>
  <si>
    <t>Maquinaria y Equipo Diverso</t>
  </si>
  <si>
    <t>01-03-19-01-05-01-99</t>
  </si>
  <si>
    <t>02-02-01-03-06</t>
  </si>
  <si>
    <t>MANTENIMINETO DE PARQUE Y ZONAS VERDES</t>
  </si>
  <si>
    <t>02-05-01-04-06</t>
  </si>
  <si>
    <t>02-05-01-03-06</t>
  </si>
  <si>
    <t>02-06-01-03-06</t>
  </si>
  <si>
    <t>Servicio de Energía Eléctrica</t>
  </si>
  <si>
    <t>02-06-01-02-02</t>
  </si>
  <si>
    <t>GESTION AMBIENTAL</t>
  </si>
  <si>
    <t xml:space="preserve">Actividades de Capacitación </t>
  </si>
  <si>
    <t>02-25-01-01-07-01</t>
  </si>
  <si>
    <t>Décimotecer Mes</t>
  </si>
  <si>
    <t>02-25-00-02-01</t>
  </si>
  <si>
    <t>02-25-00-03-03</t>
  </si>
  <si>
    <t>02-25-00-04-01</t>
  </si>
  <si>
    <t>02-25-00-04-05</t>
  </si>
  <si>
    <t>02-25-00-05-01</t>
  </si>
  <si>
    <t>02-25-00-05-02</t>
  </si>
  <si>
    <t>02-25-00-05-03</t>
  </si>
  <si>
    <t>02-25-00-05-05</t>
  </si>
  <si>
    <t>Mantenimiento y Reparación de Equipo de Comunicación</t>
  </si>
  <si>
    <t>02-23-01-08-06</t>
  </si>
  <si>
    <t>02-23-01-03-06</t>
  </si>
  <si>
    <t>MERCADO MUNICIPAL</t>
  </si>
  <si>
    <t>Mantenimiento y Reparación de Equipo y Mobiliario de Oficina</t>
  </si>
  <si>
    <t>02-07-01-01-08-07</t>
  </si>
  <si>
    <t>Mantenimiento y Reparación de Otros Equipos</t>
  </si>
  <si>
    <t>02-07-01-01-08-99</t>
  </si>
  <si>
    <t xml:space="preserve">Productos Farmacéuticos y Medicinales </t>
  </si>
  <si>
    <t>02-07-01-02-01-02</t>
  </si>
  <si>
    <t>02-07-01-02-03-01</t>
  </si>
  <si>
    <t>Materiales y Productos Minerales y Asfalticos</t>
  </si>
  <si>
    <t>02-07-01-02-03-02</t>
  </si>
  <si>
    <t>Materiales y Productos Eléctricos, Telefónicos y de Cómputo</t>
  </si>
  <si>
    <t>02-07-01-02-03-04</t>
  </si>
  <si>
    <t>Otros Útiles, Materiales y Suministros</t>
  </si>
  <si>
    <t>02-07-01-02-99-99</t>
  </si>
  <si>
    <t>Servicios de Ingeniería</t>
  </si>
  <si>
    <t>02-07-01-01-04-03</t>
  </si>
  <si>
    <t>02-07-01-01-04-06</t>
  </si>
  <si>
    <t>02-30-01-01-03-06</t>
  </si>
  <si>
    <t>Herramientas e Instrumentos</t>
  </si>
  <si>
    <t>02-30-01-02-04-01</t>
  </si>
  <si>
    <t>GESTION VIAL</t>
  </si>
  <si>
    <t>03-02-01-01-01-03-06</t>
  </si>
  <si>
    <t>03-02-01-01-05-01-99</t>
  </si>
  <si>
    <t>DISEÑO Y GESTION DE PROYECTOS</t>
  </si>
  <si>
    <t>03-06-01-02-01-03-06</t>
  </si>
  <si>
    <t>OBRAS DE INVERSION PUBLICA</t>
  </si>
  <si>
    <t>03-06-01-03-01-04-06</t>
  </si>
  <si>
    <t>03-06-01-02-01-04-06</t>
  </si>
  <si>
    <t>Respuestos y Accesorios</t>
  </si>
  <si>
    <t>03-06-01-03-02-04-02</t>
  </si>
  <si>
    <t>03-06-01-03-01-03-06</t>
  </si>
  <si>
    <t>03-06-01-03-01-07-01</t>
  </si>
  <si>
    <t>Combustibles y Lubricantes</t>
  </si>
  <si>
    <t>Materiales y Productos Eléctricos, Telefínicos y de Cómputo</t>
  </si>
  <si>
    <t xml:space="preserve">Textiles y Vestuarios </t>
  </si>
  <si>
    <t>Equipo y Programas de Cómputo</t>
  </si>
  <si>
    <t>03-06-01-03-02-01-01</t>
  </si>
  <si>
    <t>03-06-01-03-02-03-04</t>
  </si>
  <si>
    <t>03-06-01-03-02-99-04</t>
  </si>
  <si>
    <t>03-06-01-03-02-99-05</t>
  </si>
  <si>
    <t>03-06-01-03-05-01-05</t>
  </si>
  <si>
    <t>03-06-01-03-05-02-02</t>
  </si>
  <si>
    <t>Vias de Comunicación Terrestre</t>
  </si>
  <si>
    <t>Restribución por Años Servidos</t>
  </si>
  <si>
    <t>01-01-00-03-01</t>
  </si>
  <si>
    <t>DESARROLLO SOCIAL</t>
  </si>
  <si>
    <t xml:space="preserve">Disponibilidad </t>
  </si>
  <si>
    <t>01-01-00-02-03</t>
  </si>
  <si>
    <t>Otras Prestaciones a Terceras Personas</t>
  </si>
  <si>
    <t>02-10-01-06-03-99</t>
  </si>
  <si>
    <t>03-02-01-00-02-01</t>
  </si>
  <si>
    <t>03-02-01-00-03-03</t>
  </si>
  <si>
    <t>03-02-01-00-04-01</t>
  </si>
  <si>
    <t>03-02-01-00-04-05</t>
  </si>
  <si>
    <t>03-02-01-00-05-01</t>
  </si>
  <si>
    <t>03-02-01-00-05-02</t>
  </si>
  <si>
    <t>03-02-01-00-05-03</t>
  </si>
  <si>
    <t>03-02-01-00-05-05</t>
  </si>
  <si>
    <t xml:space="preserve">Mantenimiento y Reparación de Equipo y Mobiliario de Oficina </t>
  </si>
  <si>
    <t>01-01-16-01-01-08-07</t>
  </si>
  <si>
    <t>02-10-00-02-01</t>
  </si>
  <si>
    <t>02-10-00-03-03</t>
  </si>
  <si>
    <t>02-10-00-04-01</t>
  </si>
  <si>
    <t>02-10-00-04-05</t>
  </si>
  <si>
    <t>02-10-00-05-01</t>
  </si>
  <si>
    <t>02-10-00-05-02</t>
  </si>
  <si>
    <t>02-10-00-05-03</t>
  </si>
  <si>
    <t>02-10-00-05-05</t>
  </si>
  <si>
    <t>02-10-06-05-01-05</t>
  </si>
  <si>
    <t>Equipo y Mobiliario de Oficina</t>
  </si>
  <si>
    <t>02-10-07-05-01-04</t>
  </si>
  <si>
    <t>Servicios de Ingenieria</t>
  </si>
  <si>
    <t>03-02-20-01-04-03</t>
  </si>
  <si>
    <t>03-02-21-01-04-03</t>
  </si>
  <si>
    <t>CONSTRUCCION DE PUENTE EL URBANO, EL ROBLE</t>
  </si>
  <si>
    <t>03-02-09-05-02-02</t>
  </si>
  <si>
    <t>Ley 8316 Amortización sobre Prestamos de Instituciones Publicas Financieras</t>
  </si>
  <si>
    <t>02-13-08-02-06</t>
  </si>
  <si>
    <t>Tiempo Extraordinario</t>
  </si>
  <si>
    <t>ESTUDIOS PRELIMINARES Y DISEÑO DEL PUENTE SOBRE EL RIO ALAJUELA, PUENTE NEGRO, CARRIZAL</t>
  </si>
  <si>
    <t>ESTUDIOS PRELIMINARES Y DISEÑO DEL PUENTE SOBRE UN AFLUENTE DEL RIO CIRUELAS EN BAJO CAÑAS, RIO SEGUNDO</t>
  </si>
  <si>
    <t/>
  </si>
  <si>
    <t>01-01-21-02-01-03-06</t>
  </si>
  <si>
    <t>03-02-01-01-05-02-02</t>
  </si>
  <si>
    <t>03-02-01-01-01-04-99</t>
  </si>
  <si>
    <t>Repuestos y Accesorios</t>
  </si>
  <si>
    <t>03-02-01-01-02-04-02</t>
  </si>
  <si>
    <t>03-02-01-00-03-04</t>
  </si>
  <si>
    <t>Salario Escolar</t>
  </si>
  <si>
    <t xml:space="preserve">ADMINISTRACION GENERAL </t>
  </si>
  <si>
    <t>MANTENIMIENTO DE PARQUE Y ZONAS VERDES</t>
  </si>
</sst>
</file>

<file path=xl/styles.xml><?xml version="1.0" encoding="utf-8"?>
<styleSheet xmlns="http://schemas.openxmlformats.org/spreadsheetml/2006/main">
  <numFmts count="3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&quot;¢&quot;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¢-140A]#,##0.00"/>
    <numFmt numFmtId="192" formatCode="&quot;₡&quot;#,##0.00"/>
    <numFmt numFmtId="193" formatCode="0.00_);[Red]\(0.00\)"/>
    <numFmt numFmtId="194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0" xfId="49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2" xfId="49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43" fontId="0" fillId="0" borderId="14" xfId="49" applyFont="1" applyFill="1" applyBorder="1" applyAlignment="1">
      <alignment/>
    </xf>
    <xf numFmtId="43" fontId="1" fillId="0" borderId="0" xfId="49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9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43" fontId="1" fillId="0" borderId="0" xfId="49" applyFont="1" applyAlignment="1">
      <alignment/>
    </xf>
    <xf numFmtId="43" fontId="0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1" fillId="33" borderId="13" xfId="0" applyNumberFormat="1" applyFont="1" applyFill="1" applyBorder="1" applyAlignment="1">
      <alignment/>
    </xf>
    <xf numFmtId="43" fontId="1" fillId="33" borderId="0" xfId="49" applyFont="1" applyFill="1" applyBorder="1" applyAlignment="1">
      <alignment/>
    </xf>
    <xf numFmtId="43" fontId="1" fillId="0" borderId="12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0" fillId="0" borderId="0" xfId="49" applyFont="1" applyFill="1" applyAlignment="1">
      <alignment/>
    </xf>
    <xf numFmtId="43" fontId="1" fillId="0" borderId="14" xfId="49" applyFont="1" applyFill="1" applyBorder="1" applyAlignment="1">
      <alignment/>
    </xf>
    <xf numFmtId="0" fontId="5" fillId="0" borderId="0" xfId="0" applyFont="1" applyFill="1" applyAlignment="1">
      <alignment/>
    </xf>
    <xf numFmtId="43" fontId="1" fillId="0" borderId="0" xfId="49" applyFont="1" applyFill="1" applyAlignment="1">
      <alignment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43" fontId="1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49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3" fontId="1" fillId="0" borderId="12" xfId="49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3" fontId="6" fillId="0" borderId="0" xfId="49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9" xfId="49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9" applyFont="1" applyBorder="1" applyAlignment="1">
      <alignment/>
    </xf>
    <xf numFmtId="43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3" fontId="7" fillId="0" borderId="12" xfId="49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wrapText="1"/>
    </xf>
    <xf numFmtId="43" fontId="7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3" fontId="6" fillId="0" borderId="19" xfId="49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91" fontId="8" fillId="34" borderId="12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43" fontId="9" fillId="0" borderId="0" xfId="49" applyFont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3" fontId="6" fillId="0" borderId="14" xfId="49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4" fontId="6" fillId="0" borderId="16" xfId="0" applyNumberFormat="1" applyFont="1" applyFill="1" applyBorder="1" applyAlignment="1">
      <alignment/>
    </xf>
    <xf numFmtId="0" fontId="7" fillId="0" borderId="21" xfId="0" applyFont="1" applyFill="1" applyBorder="1" applyAlignment="1">
      <alignment textRotation="255"/>
    </xf>
    <xf numFmtId="0" fontId="7" fillId="0" borderId="21" xfId="0" applyFont="1" applyFill="1" applyBorder="1" applyAlignment="1">
      <alignment wrapText="1"/>
    </xf>
    <xf numFmtId="43" fontId="7" fillId="0" borderId="18" xfId="49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7" fillId="34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43" fontId="7" fillId="0" borderId="15" xfId="49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43" fontId="0" fillId="0" borderId="0" xfId="49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43" fontId="1" fillId="0" borderId="12" xfId="49" applyFont="1" applyFill="1" applyBorder="1" applyAlignment="1">
      <alignment horizontal="center" vertical="top" wrapText="1"/>
    </xf>
    <xf numFmtId="43" fontId="0" fillId="0" borderId="14" xfId="49" applyFont="1" applyFill="1" applyBorder="1" applyAlignment="1">
      <alignment/>
    </xf>
    <xf numFmtId="0" fontId="0" fillId="0" borderId="0" xfId="0" applyFont="1" applyAlignment="1">
      <alignment/>
    </xf>
    <xf numFmtId="43" fontId="7" fillId="0" borderId="12" xfId="49" applyFont="1" applyBorder="1" applyAlignment="1">
      <alignment horizontal="center" wrapText="1"/>
    </xf>
    <xf numFmtId="43" fontId="7" fillId="0" borderId="12" xfId="49" applyFont="1" applyBorder="1" applyAlignment="1">
      <alignment wrapTex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1" fillId="0" borderId="12" xfId="49" applyFont="1" applyBorder="1" applyAlignment="1">
      <alignment horizontal="center" wrapText="1"/>
    </xf>
    <xf numFmtId="43" fontId="1" fillId="0" borderId="12" xfId="49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3" fontId="0" fillId="0" borderId="19" xfId="49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3" fontId="7" fillId="0" borderId="0" xfId="49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3" fontId="7" fillId="0" borderId="1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3" xfId="0" applyNumberFormat="1" applyFont="1" applyFill="1" applyBorder="1" applyAlignment="1">
      <alignment/>
    </xf>
    <xf numFmtId="43" fontId="6" fillId="0" borderId="0" xfId="49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43" fontId="6" fillId="0" borderId="14" xfId="49" applyFont="1" applyBorder="1" applyAlignment="1">
      <alignment/>
    </xf>
    <xf numFmtId="0" fontId="6" fillId="0" borderId="16" xfId="0" applyFont="1" applyBorder="1" applyAlignment="1">
      <alignment/>
    </xf>
    <xf numFmtId="43" fontId="7" fillId="0" borderId="10" xfId="49" applyFont="1" applyBorder="1" applyAlignment="1">
      <alignment horizontal="center"/>
    </xf>
    <xf numFmtId="43" fontId="7" fillId="0" borderId="0" xfId="49" applyFont="1" applyBorder="1" applyAlignment="1">
      <alignment horizontal="center"/>
    </xf>
    <xf numFmtId="43" fontId="7" fillId="0" borderId="12" xfId="49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7" fillId="34" borderId="13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wrapText="1"/>
    </xf>
    <xf numFmtId="4" fontId="7" fillId="34" borderId="1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34" borderId="15" xfId="0" applyNumberFormat="1" applyFont="1" applyFill="1" applyBorder="1" applyAlignment="1">
      <alignment/>
    </xf>
    <xf numFmtId="43" fontId="7" fillId="0" borderId="0" xfId="49" applyFont="1" applyBorder="1" applyAlignment="1">
      <alignment vertical="top"/>
    </xf>
    <xf numFmtId="171" fontId="0" fillId="0" borderId="12" xfId="0" applyNumberFormat="1" applyFont="1" applyFill="1" applyBorder="1" applyAlignment="1">
      <alignment wrapText="1"/>
    </xf>
    <xf numFmtId="171" fontId="7" fillId="0" borderId="12" xfId="0" applyNumberFormat="1" applyFont="1" applyFill="1" applyBorder="1" applyAlignment="1">
      <alignment/>
    </xf>
    <xf numFmtId="43" fontId="7" fillId="0" borderId="13" xfId="0" applyNumberFormat="1" applyFont="1" applyBorder="1" applyAlignment="1">
      <alignment vertical="top"/>
    </xf>
    <xf numFmtId="0" fontId="7" fillId="0" borderId="11" xfId="0" applyFont="1" applyFill="1" applyBorder="1" applyAlignment="1">
      <alignment horizontal="left"/>
    </xf>
    <xf numFmtId="4" fontId="7" fillId="34" borderId="12" xfId="0" applyNumberFormat="1" applyFont="1" applyFill="1" applyBorder="1" applyAlignment="1">
      <alignment/>
    </xf>
    <xf numFmtId="43" fontId="0" fillId="0" borderId="0" xfId="49" applyFont="1" applyFill="1" applyBorder="1" applyAlignment="1">
      <alignment/>
    </xf>
    <xf numFmtId="43" fontId="7" fillId="0" borderId="0" xfId="49" applyFont="1" applyBorder="1" applyAlignment="1">
      <alignment horizontal="center" wrapText="1"/>
    </xf>
    <xf numFmtId="43" fontId="7" fillId="0" borderId="0" xfId="49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43" fontId="7" fillId="0" borderId="1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" fontId="7" fillId="34" borderId="13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43" fontId="1" fillId="0" borderId="0" xfId="49" applyFont="1" applyFill="1" applyBorder="1" applyAlignment="1">
      <alignment horizontal="left" vertical="top" wrapText="1"/>
    </xf>
    <xf numFmtId="40" fontId="1" fillId="0" borderId="15" xfId="0" applyNumberFormat="1" applyFont="1" applyFill="1" applyBorder="1" applyAlignment="1">
      <alignment horizontal="right"/>
    </xf>
    <xf numFmtId="40" fontId="1" fillId="0" borderId="13" xfId="0" applyNumberFormat="1" applyFont="1" applyFill="1" applyBorder="1" applyAlignment="1">
      <alignment horizontal="right" vertical="top"/>
    </xf>
    <xf numFmtId="40" fontId="0" fillId="0" borderId="13" xfId="49" applyNumberFormat="1" applyFont="1" applyFill="1" applyBorder="1" applyAlignment="1">
      <alignment horizontal="right"/>
    </xf>
    <xf numFmtId="40" fontId="0" fillId="0" borderId="16" xfId="49" applyNumberFormat="1" applyFont="1" applyFill="1" applyBorder="1" applyAlignment="1">
      <alignment horizontal="right"/>
    </xf>
    <xf numFmtId="40" fontId="0" fillId="0" borderId="0" xfId="49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7" fillId="34" borderId="15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9" fontId="7" fillId="0" borderId="0" xfId="49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43" fontId="7" fillId="0" borderId="13" xfId="49" applyFont="1" applyBorder="1" applyAlignment="1">
      <alignment horizontal="center"/>
    </xf>
    <xf numFmtId="0" fontId="44" fillId="0" borderId="0" xfId="0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7" fillId="0" borderId="0" xfId="49" applyFont="1" applyBorder="1" applyAlignment="1">
      <alignment horizontal="right" vertical="top"/>
    </xf>
    <xf numFmtId="43" fontId="1" fillId="0" borderId="0" xfId="49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0" xfId="0" applyNumberFormat="1" applyFont="1" applyFill="1" applyBorder="1" applyAlignment="1">
      <alignment wrapText="1"/>
    </xf>
    <xf numFmtId="17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43" fontId="0" fillId="0" borderId="0" xfId="49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3" fontId="1" fillId="0" borderId="13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49" applyFont="1" applyBorder="1" applyAlignment="1">
      <alignment vertical="center"/>
    </xf>
    <xf numFmtId="43" fontId="1" fillId="0" borderId="0" xfId="49" applyFont="1" applyFill="1" applyBorder="1" applyAlignment="1" quotePrefix="1">
      <alignment horizontal="left" vertical="top" wrapText="1"/>
    </xf>
    <xf numFmtId="0" fontId="7" fillId="0" borderId="17" xfId="0" applyFont="1" applyFill="1" applyBorder="1" applyAlignment="1">
      <alignment/>
    </xf>
    <xf numFmtId="4" fontId="7" fillId="34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4" fontId="7" fillId="34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4" fontId="7" fillId="34" borderId="16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43" fontId="1" fillId="0" borderId="0" xfId="49" applyFont="1" applyAlignment="1">
      <alignment horizontal="center"/>
    </xf>
    <xf numFmtId="43" fontId="7" fillId="0" borderId="10" xfId="49" applyFont="1" applyBorder="1" applyAlignment="1">
      <alignment horizontal="center"/>
    </xf>
    <xf numFmtId="43" fontId="7" fillId="0" borderId="0" xfId="49" applyFont="1" applyBorder="1" applyAlignment="1">
      <alignment horizontal="center"/>
    </xf>
    <xf numFmtId="43" fontId="7" fillId="0" borderId="13" xfId="49" applyFont="1" applyBorder="1" applyAlignment="1">
      <alignment horizontal="center"/>
    </xf>
    <xf numFmtId="43" fontId="7" fillId="0" borderId="18" xfId="49" applyFont="1" applyBorder="1" applyAlignment="1">
      <alignment horizontal="center"/>
    </xf>
    <xf numFmtId="43" fontId="7" fillId="0" borderId="19" xfId="49" applyFont="1" applyBorder="1" applyAlignment="1">
      <alignment horizontal="center"/>
    </xf>
    <xf numFmtId="43" fontId="7" fillId="0" borderId="20" xfId="49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7" fillId="0" borderId="13" xfId="0" applyNumberFormat="1" applyFont="1" applyBorder="1" applyAlignment="1">
      <alignment horizontal="center"/>
    </xf>
    <xf numFmtId="17" fontId="7" fillId="0" borderId="10" xfId="0" applyNumberFormat="1" applyFont="1" applyBorder="1" applyAlignment="1" quotePrefix="1">
      <alignment horizontal="center"/>
    </xf>
    <xf numFmtId="17" fontId="7" fillId="0" borderId="0" xfId="0" applyNumberFormat="1" applyFont="1" applyBorder="1" applyAlignment="1" quotePrefix="1">
      <alignment horizontal="center"/>
    </xf>
    <xf numFmtId="17" fontId="7" fillId="0" borderId="13" xfId="0" applyNumberFormat="1" applyFont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43" fontId="7" fillId="0" borderId="13" xfId="0" applyNumberFormat="1" applyFont="1" applyFill="1" applyBorder="1" applyAlignment="1">
      <alignment horizontal="center"/>
    </xf>
    <xf numFmtId="17" fontId="7" fillId="0" borderId="10" xfId="49" applyNumberFormat="1" applyFont="1" applyFill="1" applyBorder="1" applyAlignment="1">
      <alignment horizontal="center"/>
    </xf>
    <xf numFmtId="17" fontId="7" fillId="0" borderId="0" xfId="49" applyNumberFormat="1" applyFont="1" applyFill="1" applyBorder="1" applyAlignment="1" quotePrefix="1">
      <alignment horizontal="center"/>
    </xf>
    <xf numFmtId="17" fontId="7" fillId="0" borderId="13" xfId="49" applyNumberFormat="1" applyFont="1" applyFill="1" applyBorder="1" applyAlignment="1" quotePrefix="1">
      <alignment horizontal="center"/>
    </xf>
    <xf numFmtId="43" fontId="1" fillId="0" borderId="18" xfId="49" applyFont="1" applyFill="1" applyBorder="1" applyAlignment="1">
      <alignment horizontal="center"/>
    </xf>
    <xf numFmtId="43" fontId="1" fillId="0" borderId="19" xfId="49" applyFont="1" applyFill="1" applyBorder="1" applyAlignment="1">
      <alignment horizontal="center"/>
    </xf>
    <xf numFmtId="43" fontId="1" fillId="0" borderId="20" xfId="49" applyFont="1" applyFill="1" applyBorder="1" applyAlignment="1">
      <alignment horizontal="center"/>
    </xf>
    <xf numFmtId="43" fontId="1" fillId="0" borderId="17" xfId="49" applyFont="1" applyFill="1" applyBorder="1" applyAlignment="1">
      <alignment horizontal="center"/>
    </xf>
    <xf numFmtId="43" fontId="1" fillId="0" borderId="14" xfId="49" applyFont="1" applyFill="1" applyBorder="1" applyAlignment="1">
      <alignment horizontal="center"/>
    </xf>
    <xf numFmtId="43" fontId="1" fillId="0" borderId="16" xfId="49" applyFont="1" applyFill="1" applyBorder="1" applyAlignment="1">
      <alignment horizontal="center"/>
    </xf>
    <xf numFmtId="17" fontId="1" fillId="0" borderId="10" xfId="49" applyNumberFormat="1" applyFont="1" applyFill="1" applyBorder="1" applyAlignment="1">
      <alignment horizontal="center"/>
    </xf>
    <xf numFmtId="17" fontId="1" fillId="0" borderId="0" xfId="49" applyNumberFormat="1" applyFont="1" applyFill="1" applyBorder="1" applyAlignment="1" quotePrefix="1">
      <alignment horizontal="center"/>
    </xf>
    <xf numFmtId="17" fontId="1" fillId="0" borderId="13" xfId="49" applyNumberFormat="1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" fontId="1" fillId="0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1" fillId="0" borderId="16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.rojas\Desktop\Nombre%20de%20Proyec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bre de Proyectos 2019"/>
      <sheetName val="Nombre de Proyectos 2018"/>
      <sheetName val="Nombre de Proyectos 2017"/>
      <sheetName val="Nombre de Proyectos 2016"/>
      <sheetName val="Nombre de Proyectos 2015"/>
      <sheetName val=" Nombre de Proyectos 2014"/>
      <sheetName val="Remuneraciones y más"/>
      <sheetName val="Sistema"/>
    </sheetNames>
    <sheetDataSet>
      <sheetData sheetId="1">
        <row r="199">
          <cell r="B199" t="str">
            <v>CONSTRUCCION DE RAMPAS PEATONALES</v>
          </cell>
        </row>
        <row r="200">
          <cell r="B200" t="str">
            <v>ESTUDIOS PRELIMINARES Y DISEÑO DEL PUENTE SOBRE EL RIO ALAJUELA, PUENTE NEGRO, CARRIZAL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="70" zoomScaleNormal="70" workbookViewId="0" topLeftCell="A1">
      <selection activeCell="B58" sqref="B58"/>
    </sheetView>
  </sheetViews>
  <sheetFormatPr defaultColWidth="11.421875" defaultRowHeight="12.75"/>
  <cols>
    <col min="1" max="1" width="9.28125" style="106" customWidth="1"/>
    <col min="2" max="2" width="80.8515625" style="106" customWidth="1"/>
    <col min="3" max="3" width="23.8515625" style="111" bestFit="1" customWidth="1"/>
    <col min="4" max="4" width="24.00390625" style="111" customWidth="1"/>
    <col min="5" max="5" width="25.421875" style="111" bestFit="1" customWidth="1"/>
    <col min="6" max="6" width="23.421875" style="106" bestFit="1" customWidth="1"/>
    <col min="7" max="7" width="16.8515625" style="106" bestFit="1" customWidth="1"/>
    <col min="8" max="8" width="15.421875" style="106" bestFit="1" customWidth="1"/>
    <col min="9" max="9" width="13.8515625" style="106" bestFit="1" customWidth="1"/>
    <col min="10" max="16384" width="11.421875" style="106" customWidth="1"/>
  </cols>
  <sheetData>
    <row r="1" spans="1:7" ht="15">
      <c r="A1" s="246" t="s">
        <v>0</v>
      </c>
      <c r="B1" s="247"/>
      <c r="C1" s="247"/>
      <c r="D1" s="247"/>
      <c r="E1" s="247"/>
      <c r="F1" s="248"/>
      <c r="G1" s="120"/>
    </row>
    <row r="2" spans="1:7" ht="14.25">
      <c r="A2" s="71"/>
      <c r="B2" s="51"/>
      <c r="C2" s="52"/>
      <c r="D2" s="52"/>
      <c r="E2" s="52"/>
      <c r="F2" s="65"/>
      <c r="G2" s="120"/>
    </row>
    <row r="3" spans="1:7" ht="15">
      <c r="A3" s="249" t="s">
        <v>88</v>
      </c>
      <c r="B3" s="250"/>
      <c r="C3" s="250"/>
      <c r="D3" s="250"/>
      <c r="E3" s="250"/>
      <c r="F3" s="251"/>
      <c r="G3" s="120"/>
    </row>
    <row r="4" spans="1:7" ht="15">
      <c r="A4" s="252" t="s">
        <v>135</v>
      </c>
      <c r="B4" s="253"/>
      <c r="C4" s="253"/>
      <c r="D4" s="253"/>
      <c r="E4" s="253"/>
      <c r="F4" s="254"/>
      <c r="G4" s="120"/>
    </row>
    <row r="5" spans="1:7" ht="19.5" customHeight="1">
      <c r="A5" s="243"/>
      <c r="B5" s="244"/>
      <c r="C5" s="244"/>
      <c r="D5" s="244"/>
      <c r="E5" s="244"/>
      <c r="F5" s="245"/>
      <c r="G5" s="120"/>
    </row>
    <row r="6" spans="1:7" ht="19.5" customHeight="1" thickBot="1">
      <c r="A6" s="148"/>
      <c r="B6" s="149"/>
      <c r="C6" s="149"/>
      <c r="D6" s="149"/>
      <c r="E6" s="149"/>
      <c r="F6" s="210"/>
      <c r="G6" s="120"/>
    </row>
    <row r="7" spans="1:6" ht="44.25" customHeight="1" thickBot="1">
      <c r="A7" s="60" t="s">
        <v>5</v>
      </c>
      <c r="B7" s="60"/>
      <c r="C7" s="62" t="s">
        <v>1</v>
      </c>
      <c r="D7" s="107" t="s">
        <v>2</v>
      </c>
      <c r="E7" s="108" t="s">
        <v>3</v>
      </c>
      <c r="F7" s="63" t="s">
        <v>4</v>
      </c>
    </row>
    <row r="8" spans="1:6" ht="13.5" customHeight="1">
      <c r="A8" s="53"/>
      <c r="B8" s="53"/>
      <c r="C8" s="54"/>
      <c r="D8" s="54"/>
      <c r="E8" s="54"/>
      <c r="F8" s="55"/>
    </row>
    <row r="9" spans="1:8" ht="15">
      <c r="A9" s="56">
        <v>1</v>
      </c>
      <c r="B9" s="133" t="s">
        <v>28</v>
      </c>
      <c r="C9" s="58">
        <v>1673854748.11</v>
      </c>
      <c r="D9" s="58">
        <f>SUM(Hoja3!J6:J25)</f>
        <v>38053927.25</v>
      </c>
      <c r="E9" s="58">
        <f>SUM(Hoja3!K6:K25)</f>
        <v>46551201</v>
      </c>
      <c r="F9" s="59">
        <f>SUM(C9+D9-E9)</f>
        <v>1665357474.36</v>
      </c>
      <c r="G9" s="109"/>
      <c r="H9" s="110">
        <f>+E9-D9</f>
        <v>8497273.75</v>
      </c>
    </row>
    <row r="10" spans="1:8" ht="15">
      <c r="A10" s="56"/>
      <c r="B10" s="133"/>
      <c r="C10" s="58"/>
      <c r="D10" s="58"/>
      <c r="E10" s="58"/>
      <c r="F10" s="59"/>
      <c r="G10" s="109"/>
      <c r="H10" s="110"/>
    </row>
    <row r="11" spans="1:7" ht="15" hidden="1">
      <c r="A11" s="56">
        <v>2</v>
      </c>
      <c r="B11" s="133" t="s">
        <v>90</v>
      </c>
      <c r="C11" s="58"/>
      <c r="D11" s="58"/>
      <c r="E11" s="58"/>
      <c r="F11" s="59"/>
      <c r="G11" s="109"/>
    </row>
    <row r="12" spans="1:7" ht="15" hidden="1">
      <c r="A12" s="56"/>
      <c r="B12" s="133"/>
      <c r="C12" s="58"/>
      <c r="D12" s="58"/>
      <c r="E12" s="58"/>
      <c r="F12" s="59"/>
      <c r="G12" s="109"/>
    </row>
    <row r="13" spans="1:9" ht="15">
      <c r="A13" s="56">
        <v>3</v>
      </c>
      <c r="B13" s="56" t="s">
        <v>33</v>
      </c>
      <c r="C13" s="58">
        <v>67411093.97</v>
      </c>
      <c r="D13" s="58">
        <v>0</v>
      </c>
      <c r="E13" s="58">
        <f>SUM(Hoja3!K26)</f>
        <v>2726.25</v>
      </c>
      <c r="F13" s="59">
        <f>SUM(C13+D13-E13)</f>
        <v>67408367.72</v>
      </c>
      <c r="G13" s="109"/>
      <c r="H13" s="109">
        <f>+E13-D13</f>
        <v>2726.25</v>
      </c>
      <c r="I13" s="109"/>
    </row>
    <row r="14" spans="1:8" ht="14.25" customHeight="1" thickBot="1">
      <c r="A14" s="56"/>
      <c r="B14" s="133"/>
      <c r="C14" s="58"/>
      <c r="D14" s="58"/>
      <c r="E14" s="58"/>
      <c r="F14" s="59"/>
      <c r="H14" s="109"/>
    </row>
    <row r="15" spans="1:8" ht="15.75" thickBot="1">
      <c r="A15" s="60" t="s">
        <v>29</v>
      </c>
      <c r="B15" s="60"/>
      <c r="C15" s="62"/>
      <c r="D15" s="62">
        <f>SUM(D9:D13)</f>
        <v>38053927.25</v>
      </c>
      <c r="E15" s="62">
        <f>SUM(E8:E14)</f>
        <v>46553927.25</v>
      </c>
      <c r="F15" s="63"/>
      <c r="G15" s="109">
        <f>+E15-D15</f>
        <v>8500000</v>
      </c>
      <c r="H15" s="109"/>
    </row>
    <row r="16" spans="1:7" ht="16.5" customHeight="1" thickBot="1">
      <c r="A16" s="243" t="s">
        <v>64</v>
      </c>
      <c r="B16" s="244"/>
      <c r="C16" s="244"/>
      <c r="D16" s="244"/>
      <c r="E16" s="244"/>
      <c r="F16" s="245"/>
      <c r="G16" s="109"/>
    </row>
    <row r="17" spans="1:7" ht="30.75" thickBot="1">
      <c r="A17" s="60" t="s">
        <v>5</v>
      </c>
      <c r="B17" s="61"/>
      <c r="C17" s="62" t="s">
        <v>1</v>
      </c>
      <c r="D17" s="107" t="s">
        <v>2</v>
      </c>
      <c r="E17" s="108" t="s">
        <v>3</v>
      </c>
      <c r="F17" s="63" t="s">
        <v>4</v>
      </c>
      <c r="G17" s="109"/>
    </row>
    <row r="18" spans="1:7" ht="15">
      <c r="A18" s="56"/>
      <c r="B18" s="64"/>
      <c r="C18" s="58"/>
      <c r="D18" s="175"/>
      <c r="E18" s="176"/>
      <c r="F18" s="156"/>
      <c r="G18" s="109"/>
    </row>
    <row r="19" spans="1:7" ht="13.5" customHeight="1" hidden="1">
      <c r="A19" s="56">
        <v>1</v>
      </c>
      <c r="B19" s="64" t="s">
        <v>111</v>
      </c>
      <c r="C19" s="58"/>
      <c r="D19" s="58"/>
      <c r="E19" s="58"/>
      <c r="F19" s="59">
        <f>SUM(C19+D19-E19)</f>
        <v>0</v>
      </c>
      <c r="G19" s="109"/>
    </row>
    <row r="20" spans="1:7" ht="13.5" customHeight="1">
      <c r="A20" s="56">
        <v>2</v>
      </c>
      <c r="B20" s="64" t="s">
        <v>107</v>
      </c>
      <c r="C20" s="58">
        <v>1565827201.46</v>
      </c>
      <c r="D20" s="58">
        <f>SUM(Hoja3!J28:J30)</f>
        <v>655200</v>
      </c>
      <c r="E20" s="58">
        <f>SUM(Hoja3!K28:K30)</f>
        <v>655200</v>
      </c>
      <c r="F20" s="59">
        <f>SUM(C20+D20-E20)</f>
        <v>1565827201.46</v>
      </c>
      <c r="G20" s="109">
        <f aca="true" t="shared" si="0" ref="G20:G71">+E20-D20</f>
        <v>0</v>
      </c>
    </row>
    <row r="21" spans="1:7" ht="13.5" customHeight="1">
      <c r="A21" s="56">
        <v>5</v>
      </c>
      <c r="B21" s="64" t="s">
        <v>105</v>
      </c>
      <c r="C21" s="58">
        <v>215304826.28</v>
      </c>
      <c r="D21" s="58">
        <f>SUM(Hoja3!J32:J35)</f>
        <v>300000</v>
      </c>
      <c r="E21" s="58">
        <f>SUM(Hoja3!K32:K34)</f>
        <v>300000</v>
      </c>
      <c r="F21" s="59">
        <f>SUM(C21+D21-E21)</f>
        <v>215304826.28</v>
      </c>
      <c r="G21" s="109">
        <f t="shared" si="0"/>
        <v>0</v>
      </c>
    </row>
    <row r="22" spans="1:7" ht="13.5" customHeight="1">
      <c r="A22" s="56">
        <v>6</v>
      </c>
      <c r="B22" s="64" t="s">
        <v>95</v>
      </c>
      <c r="C22" s="58">
        <v>1434723347.68</v>
      </c>
      <c r="D22" s="58">
        <f>SUM(Hoja3!J35:J38)</f>
        <v>2200000</v>
      </c>
      <c r="E22" s="58">
        <f>SUM(Hoja3!K36:K38)</f>
        <v>2200000</v>
      </c>
      <c r="F22" s="59">
        <f aca="true" t="shared" si="1" ref="F22:F33">SUM(C22+D22-E22)</f>
        <v>1434723347.68</v>
      </c>
      <c r="G22" s="109">
        <f t="shared" si="0"/>
        <v>0</v>
      </c>
    </row>
    <row r="23" spans="1:7" ht="13.5" customHeight="1">
      <c r="A23" s="56">
        <v>7</v>
      </c>
      <c r="B23" s="64" t="s">
        <v>120</v>
      </c>
      <c r="C23" s="58">
        <v>189955399.59</v>
      </c>
      <c r="D23" s="58">
        <f>SUM(Hoja3!J40:J57)</f>
        <v>3458958.98</v>
      </c>
      <c r="E23" s="58">
        <f>SUM(Hoja3!K40:K57)</f>
        <v>3458958.98</v>
      </c>
      <c r="F23" s="59">
        <f t="shared" si="1"/>
        <v>189955399.59</v>
      </c>
      <c r="G23" s="109">
        <f t="shared" si="0"/>
        <v>0</v>
      </c>
    </row>
    <row r="24" spans="1:7" ht="13.5" customHeight="1" hidden="1">
      <c r="A24" s="56">
        <v>9</v>
      </c>
      <c r="B24" s="64" t="s">
        <v>96</v>
      </c>
      <c r="C24" s="58"/>
      <c r="D24" s="58"/>
      <c r="E24" s="58"/>
      <c r="F24" s="59">
        <f t="shared" si="1"/>
        <v>0</v>
      </c>
      <c r="G24" s="109">
        <f t="shared" si="0"/>
        <v>0</v>
      </c>
    </row>
    <row r="25" spans="1:7" ht="13.5" customHeight="1">
      <c r="A25" s="56">
        <v>10</v>
      </c>
      <c r="B25" s="64" t="s">
        <v>97</v>
      </c>
      <c r="C25" s="58">
        <v>333353634.43</v>
      </c>
      <c r="D25" s="58">
        <f>SUM(Hoja3!J58:J79)</f>
        <v>2950000</v>
      </c>
      <c r="E25" s="58">
        <f>SUM(Hoja3!K58:K79)</f>
        <v>1450000</v>
      </c>
      <c r="F25" s="59">
        <f t="shared" si="1"/>
        <v>334853634.43</v>
      </c>
      <c r="G25" s="109">
        <f t="shared" si="0"/>
        <v>-1500000</v>
      </c>
    </row>
    <row r="26" spans="1:7" ht="13.5" customHeight="1">
      <c r="A26" s="56">
        <v>13</v>
      </c>
      <c r="B26" s="64" t="s">
        <v>104</v>
      </c>
      <c r="C26" s="58">
        <v>159521792.12</v>
      </c>
      <c r="D26" s="58">
        <f>SUM(Hoja3!J80)</f>
        <v>7000000</v>
      </c>
      <c r="E26" s="58">
        <v>0</v>
      </c>
      <c r="F26" s="59">
        <f t="shared" si="1"/>
        <v>166521792.12</v>
      </c>
      <c r="G26" s="109">
        <f t="shared" si="0"/>
        <v>-7000000</v>
      </c>
    </row>
    <row r="27" spans="1:7" ht="13.5" customHeight="1" hidden="1">
      <c r="A27" s="56">
        <v>18</v>
      </c>
      <c r="B27" s="64" t="s">
        <v>119</v>
      </c>
      <c r="C27" s="58"/>
      <c r="D27" s="58"/>
      <c r="E27" s="58"/>
      <c r="F27" s="59">
        <f t="shared" si="1"/>
        <v>0</v>
      </c>
      <c r="G27" s="109">
        <f t="shared" si="0"/>
        <v>0</v>
      </c>
    </row>
    <row r="28" spans="1:7" ht="13.5" customHeight="1">
      <c r="A28" s="56">
        <v>23</v>
      </c>
      <c r="B28" s="64" t="s">
        <v>93</v>
      </c>
      <c r="C28" s="58">
        <v>262676818.65</v>
      </c>
      <c r="D28" s="58">
        <f>SUM(Hoja3!J82:J85)</f>
        <v>911000</v>
      </c>
      <c r="E28" s="58">
        <f>SUM(Hoja3!K82:K85)</f>
        <v>911000</v>
      </c>
      <c r="F28" s="59">
        <f t="shared" si="1"/>
        <v>262676818.65</v>
      </c>
      <c r="G28" s="109">
        <f t="shared" si="0"/>
        <v>0</v>
      </c>
    </row>
    <row r="29" spans="1:7" ht="13.5" customHeight="1">
      <c r="A29" s="56">
        <v>25</v>
      </c>
      <c r="B29" s="64" t="s">
        <v>118</v>
      </c>
      <c r="C29" s="58">
        <v>67937058.64</v>
      </c>
      <c r="D29" s="58">
        <f>SUM(Hoja3!J86:J102)</f>
        <v>557227.86</v>
      </c>
      <c r="E29" s="58">
        <f>SUM(Hoja3!K86:K102)</f>
        <v>557227.86</v>
      </c>
      <c r="F29" s="59">
        <f t="shared" si="1"/>
        <v>67937058.64</v>
      </c>
      <c r="G29" s="109">
        <f t="shared" si="0"/>
        <v>0</v>
      </c>
    </row>
    <row r="30" spans="1:7" ht="13.5" customHeight="1" hidden="1">
      <c r="A30" s="56">
        <v>28</v>
      </c>
      <c r="B30" s="64" t="s">
        <v>112</v>
      </c>
      <c r="C30" s="58"/>
      <c r="D30" s="58"/>
      <c r="E30" s="58"/>
      <c r="F30" s="59"/>
      <c r="G30" s="109">
        <f t="shared" si="0"/>
        <v>0</v>
      </c>
    </row>
    <row r="31" spans="1:7" ht="13.5" customHeight="1" hidden="1">
      <c r="A31" s="56">
        <v>29</v>
      </c>
      <c r="B31" s="64" t="s">
        <v>121</v>
      </c>
      <c r="C31" s="58"/>
      <c r="D31" s="58"/>
      <c r="E31" s="58"/>
      <c r="F31" s="59">
        <f t="shared" si="1"/>
        <v>0</v>
      </c>
      <c r="G31" s="109">
        <f t="shared" si="0"/>
        <v>0</v>
      </c>
    </row>
    <row r="32" spans="1:7" ht="13.5" customHeight="1">
      <c r="A32" s="56">
        <v>30</v>
      </c>
      <c r="B32" s="64" t="s">
        <v>98</v>
      </c>
      <c r="C32" s="58">
        <v>368418857.25</v>
      </c>
      <c r="D32" s="58">
        <f>SUM(Hoja3!J104:J107)</f>
        <v>750000</v>
      </c>
      <c r="E32" s="58">
        <f>SUM(Hoja3!K104:K107)</f>
        <v>750000</v>
      </c>
      <c r="F32" s="59">
        <f t="shared" si="1"/>
        <v>368418857.25</v>
      </c>
      <c r="G32" s="109">
        <f t="shared" si="0"/>
        <v>0</v>
      </c>
    </row>
    <row r="33" spans="1:7" ht="2.25" customHeight="1">
      <c r="A33" s="56"/>
      <c r="B33" s="64"/>
      <c r="C33" s="58"/>
      <c r="D33" s="58"/>
      <c r="E33" s="58"/>
      <c r="F33" s="59">
        <f t="shared" si="1"/>
        <v>0</v>
      </c>
      <c r="G33" s="109">
        <f t="shared" si="0"/>
        <v>0</v>
      </c>
    </row>
    <row r="34" spans="1:7" ht="13.5" customHeight="1" thickBot="1">
      <c r="A34" s="56"/>
      <c r="B34" s="64"/>
      <c r="C34" s="58"/>
      <c r="D34" s="58"/>
      <c r="E34" s="58"/>
      <c r="F34" s="65"/>
      <c r="G34" s="109">
        <f t="shared" si="0"/>
        <v>0</v>
      </c>
    </row>
    <row r="35" spans="1:7" ht="15.75" thickBot="1">
      <c r="A35" s="60" t="s">
        <v>65</v>
      </c>
      <c r="B35" s="61"/>
      <c r="C35" s="62"/>
      <c r="D35" s="62">
        <f>SUM(D20:D32)</f>
        <v>18782386.84</v>
      </c>
      <c r="E35" s="62">
        <f>SUM(E20:E32)</f>
        <v>10282386.84</v>
      </c>
      <c r="F35" s="67"/>
      <c r="G35" s="109">
        <f t="shared" si="0"/>
        <v>-8500000</v>
      </c>
    </row>
    <row r="36" spans="1:7" ht="12.75" customHeight="1">
      <c r="A36" s="71"/>
      <c r="B36" s="51"/>
      <c r="C36" s="52"/>
      <c r="D36" s="52"/>
      <c r="E36" s="52"/>
      <c r="F36" s="65"/>
      <c r="G36" s="109">
        <f t="shared" si="0"/>
        <v>0</v>
      </c>
    </row>
    <row r="37" spans="1:7" ht="15.75" thickBot="1">
      <c r="A37" s="243" t="s">
        <v>23</v>
      </c>
      <c r="B37" s="244"/>
      <c r="C37" s="244"/>
      <c r="D37" s="244"/>
      <c r="E37" s="244"/>
      <c r="F37" s="245"/>
      <c r="G37" s="109">
        <f t="shared" si="0"/>
        <v>0</v>
      </c>
    </row>
    <row r="38" spans="1:7" ht="35.25" customHeight="1" thickBot="1">
      <c r="A38" s="60" t="s">
        <v>5</v>
      </c>
      <c r="B38" s="61"/>
      <c r="C38" s="62" t="s">
        <v>1</v>
      </c>
      <c r="D38" s="107" t="s">
        <v>2</v>
      </c>
      <c r="E38" s="108" t="s">
        <v>3</v>
      </c>
      <c r="F38" s="63" t="s">
        <v>4</v>
      </c>
      <c r="G38" s="109"/>
    </row>
    <row r="39" spans="1:7" ht="23.25" customHeight="1" hidden="1">
      <c r="A39" s="178">
        <v>1</v>
      </c>
      <c r="B39" s="179" t="s">
        <v>55</v>
      </c>
      <c r="C39" s="52"/>
      <c r="D39" s="58"/>
      <c r="E39" s="58"/>
      <c r="F39" s="59"/>
      <c r="G39" s="109">
        <f t="shared" si="0"/>
        <v>0</v>
      </c>
    </row>
    <row r="40" spans="1:7" ht="42.75" customHeight="1" hidden="1">
      <c r="A40" s="151">
        <v>2</v>
      </c>
      <c r="B40" s="152" t="e">
        <f>+Hoja4!#REF!</f>
        <v>#REF!</v>
      </c>
      <c r="C40" s="168"/>
      <c r="D40" s="168"/>
      <c r="E40" s="168"/>
      <c r="F40" s="171">
        <f aca="true" t="shared" si="2" ref="F40:F64">SUM(C40+D40-E40)</f>
        <v>0</v>
      </c>
      <c r="G40" s="109">
        <f t="shared" si="0"/>
        <v>0</v>
      </c>
    </row>
    <row r="41" spans="1:7" ht="33.75" customHeight="1" hidden="1">
      <c r="A41" s="151">
        <v>12</v>
      </c>
      <c r="B41" s="152" t="e">
        <f>+Hoja4!#REF!</f>
        <v>#REF!</v>
      </c>
      <c r="C41" s="168"/>
      <c r="D41" s="168"/>
      <c r="E41" s="168"/>
      <c r="F41" s="59">
        <f t="shared" si="2"/>
        <v>0</v>
      </c>
      <c r="G41" s="109">
        <f t="shared" si="0"/>
        <v>0</v>
      </c>
    </row>
    <row r="42" spans="1:7" ht="33.75" customHeight="1" hidden="1">
      <c r="A42" s="151">
        <v>21</v>
      </c>
      <c r="B42" s="152" t="e">
        <f>+Hoja4!#REF!</f>
        <v>#REF!</v>
      </c>
      <c r="C42" s="168"/>
      <c r="D42" s="168"/>
      <c r="E42" s="168"/>
      <c r="F42" s="59"/>
      <c r="G42" s="109">
        <f t="shared" si="0"/>
        <v>0</v>
      </c>
    </row>
    <row r="43" spans="1:7" ht="33.75" customHeight="1" hidden="1">
      <c r="A43" s="151">
        <v>22</v>
      </c>
      <c r="B43" s="152" t="e">
        <f>+Hoja4!#REF!</f>
        <v>#REF!</v>
      </c>
      <c r="C43" s="168"/>
      <c r="D43" s="168"/>
      <c r="E43" s="168"/>
      <c r="F43" s="59"/>
      <c r="G43" s="109">
        <f t="shared" si="0"/>
        <v>0</v>
      </c>
    </row>
    <row r="44" spans="1:7" ht="15" customHeight="1">
      <c r="A44" s="56"/>
      <c r="B44" s="64"/>
      <c r="C44" s="58"/>
      <c r="D44" s="58"/>
      <c r="E44" s="58"/>
      <c r="F44" s="59">
        <f t="shared" si="2"/>
        <v>0</v>
      </c>
      <c r="G44" s="109">
        <f t="shared" si="0"/>
        <v>0</v>
      </c>
    </row>
    <row r="45" spans="1:7" ht="15" customHeight="1">
      <c r="A45" s="56">
        <v>2</v>
      </c>
      <c r="B45" s="64" t="s">
        <v>94</v>
      </c>
      <c r="C45" s="58"/>
      <c r="D45" s="58"/>
      <c r="E45" s="58"/>
      <c r="F45" s="59">
        <f t="shared" si="2"/>
        <v>0</v>
      </c>
      <c r="G45" s="109">
        <f t="shared" si="0"/>
        <v>0</v>
      </c>
    </row>
    <row r="46" spans="1:7" ht="15" customHeight="1">
      <c r="A46" s="56">
        <v>1</v>
      </c>
      <c r="B46" s="64" t="s">
        <v>99</v>
      </c>
      <c r="C46" s="58">
        <v>288177881.73</v>
      </c>
      <c r="D46" s="58">
        <f>SUM(Hoja3!J108:J134)</f>
        <v>3473567</v>
      </c>
      <c r="E46" s="58">
        <f>SUM(Hoja3!K108:K134)</f>
        <v>3473567</v>
      </c>
      <c r="F46" s="59">
        <f t="shared" si="2"/>
        <v>288177881.73</v>
      </c>
      <c r="G46" s="109">
        <f t="shared" si="0"/>
        <v>0</v>
      </c>
    </row>
    <row r="47" spans="1:7" ht="15" customHeight="1" hidden="1">
      <c r="A47" s="56">
        <v>2</v>
      </c>
      <c r="B47" s="64" t="s">
        <v>100</v>
      </c>
      <c r="C47" s="58"/>
      <c r="D47" s="58"/>
      <c r="E47" s="58"/>
      <c r="F47" s="59">
        <f t="shared" si="2"/>
        <v>0</v>
      </c>
      <c r="G47" s="109">
        <f t="shared" si="0"/>
        <v>0</v>
      </c>
    </row>
    <row r="48" spans="1:7" ht="15" customHeight="1" hidden="1">
      <c r="A48" s="56">
        <v>3</v>
      </c>
      <c r="B48" s="64" t="s">
        <v>101</v>
      </c>
      <c r="C48" s="58"/>
      <c r="D48" s="58"/>
      <c r="E48" s="58"/>
      <c r="F48" s="59">
        <f t="shared" si="2"/>
        <v>0</v>
      </c>
      <c r="G48" s="109">
        <f t="shared" si="0"/>
        <v>0</v>
      </c>
    </row>
    <row r="49" spans="1:7" ht="29.25" customHeight="1" hidden="1">
      <c r="A49" s="151">
        <v>7</v>
      </c>
      <c r="B49" s="152"/>
      <c r="C49" s="168"/>
      <c r="D49" s="168"/>
      <c r="E49" s="168"/>
      <c r="F49" s="59">
        <f t="shared" si="2"/>
        <v>0</v>
      </c>
      <c r="G49" s="109">
        <f t="shared" si="0"/>
        <v>0</v>
      </c>
    </row>
    <row r="50" spans="1:7" ht="30.75" customHeight="1" hidden="1">
      <c r="A50" s="151">
        <v>8</v>
      </c>
      <c r="B50" s="152"/>
      <c r="C50" s="168"/>
      <c r="D50" s="168"/>
      <c r="E50" s="168"/>
      <c r="F50" s="59">
        <f t="shared" si="2"/>
        <v>0</v>
      </c>
      <c r="G50" s="109">
        <f t="shared" si="0"/>
        <v>0</v>
      </c>
    </row>
    <row r="51" spans="1:7" ht="15" customHeight="1" hidden="1">
      <c r="A51" s="56">
        <v>9</v>
      </c>
      <c r="B51" s="64"/>
      <c r="C51" s="58"/>
      <c r="D51" s="58"/>
      <c r="E51" s="58"/>
      <c r="F51" s="59">
        <f t="shared" si="2"/>
        <v>0</v>
      </c>
      <c r="G51" s="109">
        <f t="shared" si="0"/>
        <v>0</v>
      </c>
    </row>
    <row r="52" spans="1:7" ht="15" customHeight="1" hidden="1">
      <c r="A52" s="56">
        <v>12</v>
      </c>
      <c r="B52" s="64"/>
      <c r="C52" s="58"/>
      <c r="D52" s="58"/>
      <c r="E52" s="58"/>
      <c r="F52" s="59">
        <f t="shared" si="2"/>
        <v>0</v>
      </c>
      <c r="G52" s="109">
        <f t="shared" si="0"/>
        <v>0</v>
      </c>
    </row>
    <row r="53" spans="1:7" ht="15" customHeight="1" hidden="1">
      <c r="A53" s="56">
        <v>3</v>
      </c>
      <c r="B53" s="64" t="s">
        <v>101</v>
      </c>
      <c r="C53" s="58"/>
      <c r="D53" s="58"/>
      <c r="E53" s="58"/>
      <c r="F53" s="59">
        <f t="shared" si="2"/>
        <v>0</v>
      </c>
      <c r="G53" s="109">
        <f t="shared" si="0"/>
        <v>0</v>
      </c>
    </row>
    <row r="54" spans="1:7" ht="15" customHeight="1" hidden="1">
      <c r="A54" s="56"/>
      <c r="B54" s="64"/>
      <c r="C54" s="58"/>
      <c r="D54" s="58"/>
      <c r="E54" s="58"/>
      <c r="F54" s="59">
        <f t="shared" si="2"/>
        <v>0</v>
      </c>
      <c r="G54" s="109">
        <f t="shared" si="0"/>
        <v>0</v>
      </c>
    </row>
    <row r="55" spans="1:7" ht="24.75" customHeight="1">
      <c r="A55" s="226">
        <v>9</v>
      </c>
      <c r="B55" s="227" t="str">
        <f>+Hoja4!E122</f>
        <v>CONSTRUCCION DE PUENTE EL URBANO, EL ROBLE</v>
      </c>
      <c r="C55" s="228">
        <v>80450000</v>
      </c>
      <c r="D55" s="228">
        <v>0</v>
      </c>
      <c r="E55" s="228">
        <f>SUM(Hoja3!K136)</f>
        <v>60000000</v>
      </c>
      <c r="F55" s="59">
        <f t="shared" si="2"/>
        <v>20450000</v>
      </c>
      <c r="G55" s="109">
        <f t="shared" si="0"/>
        <v>60000000</v>
      </c>
    </row>
    <row r="56" spans="1:7" ht="42" customHeight="1">
      <c r="A56" s="151">
        <v>20</v>
      </c>
      <c r="B56" s="152" t="s">
        <v>258</v>
      </c>
      <c r="C56" s="168">
        <v>0</v>
      </c>
      <c r="D56" s="168">
        <f>+Hoja3!J138</f>
        <v>30000000</v>
      </c>
      <c r="E56" s="168">
        <v>0</v>
      </c>
      <c r="F56" s="59">
        <f t="shared" si="2"/>
        <v>30000000</v>
      </c>
      <c r="G56" s="109">
        <f t="shared" si="0"/>
        <v>-30000000</v>
      </c>
    </row>
    <row r="57" spans="1:7" ht="30">
      <c r="A57" s="151">
        <v>21</v>
      </c>
      <c r="B57" s="152" t="s">
        <v>259</v>
      </c>
      <c r="C57" s="168">
        <v>0</v>
      </c>
      <c r="D57" s="168">
        <f>+Hoja3!J140</f>
        <v>30000000</v>
      </c>
      <c r="E57" s="168">
        <v>0</v>
      </c>
      <c r="F57" s="59">
        <f t="shared" si="2"/>
        <v>30000000</v>
      </c>
      <c r="G57" s="109">
        <f t="shared" si="0"/>
        <v>-30000000</v>
      </c>
    </row>
    <row r="58" spans="1:7" ht="15" customHeight="1">
      <c r="A58" s="56"/>
      <c r="B58" s="64"/>
      <c r="C58" s="58"/>
      <c r="D58" s="58"/>
      <c r="E58" s="58"/>
      <c r="F58" s="59"/>
      <c r="G58" s="109">
        <f t="shared" si="0"/>
        <v>0</v>
      </c>
    </row>
    <row r="59" spans="1:7" ht="15" customHeight="1" hidden="1">
      <c r="A59" s="56"/>
      <c r="B59" s="64"/>
      <c r="C59" s="58"/>
      <c r="D59" s="58"/>
      <c r="E59" s="58"/>
      <c r="F59" s="59">
        <f t="shared" si="2"/>
        <v>0</v>
      </c>
      <c r="G59" s="109">
        <f t="shared" si="0"/>
        <v>0</v>
      </c>
    </row>
    <row r="60" spans="1:7" ht="18" customHeight="1" hidden="1">
      <c r="A60" s="151">
        <v>5</v>
      </c>
      <c r="B60" s="177" t="s">
        <v>34</v>
      </c>
      <c r="C60" s="58"/>
      <c r="D60" s="58"/>
      <c r="E60" s="58"/>
      <c r="F60" s="59">
        <f t="shared" si="2"/>
        <v>0</v>
      </c>
      <c r="G60" s="109">
        <f t="shared" si="0"/>
        <v>0</v>
      </c>
    </row>
    <row r="61" spans="1:7" ht="24" customHeight="1" hidden="1">
      <c r="A61" s="181">
        <v>25</v>
      </c>
      <c r="B61" s="152" t="str">
        <f>+Hoja4!A39</f>
        <v>ACUEDUCTOS</v>
      </c>
      <c r="C61" s="168"/>
      <c r="D61" s="168"/>
      <c r="E61" s="168"/>
      <c r="F61" s="59">
        <f t="shared" si="2"/>
        <v>0</v>
      </c>
      <c r="G61" s="109">
        <f t="shared" si="0"/>
        <v>0</v>
      </c>
    </row>
    <row r="62" spans="1:7" ht="15" customHeight="1" hidden="1">
      <c r="A62" s="56"/>
      <c r="B62" s="64"/>
      <c r="C62" s="58"/>
      <c r="D62" s="58"/>
      <c r="E62" s="58"/>
      <c r="F62" s="59">
        <f t="shared" si="2"/>
        <v>0</v>
      </c>
      <c r="G62" s="109">
        <f t="shared" si="0"/>
        <v>0</v>
      </c>
    </row>
    <row r="63" spans="1:7" ht="15" customHeight="1">
      <c r="A63" s="56">
        <v>6</v>
      </c>
      <c r="B63" s="64" t="s">
        <v>27</v>
      </c>
      <c r="C63" s="58"/>
      <c r="D63" s="58"/>
      <c r="E63" s="58"/>
      <c r="F63" s="59"/>
      <c r="G63" s="109">
        <f t="shared" si="0"/>
        <v>0</v>
      </c>
    </row>
    <row r="64" spans="1:7" ht="15" customHeight="1">
      <c r="A64" s="56">
        <v>1</v>
      </c>
      <c r="B64" s="64" t="s">
        <v>106</v>
      </c>
      <c r="C64" s="58">
        <v>678037345.41</v>
      </c>
      <c r="D64" s="58">
        <f>SUM(Hoja3!J142:J160)</f>
        <v>26750000</v>
      </c>
      <c r="E64" s="58">
        <f>SUM(Hoja3!K142:K161)</f>
        <v>26750000</v>
      </c>
      <c r="F64" s="59">
        <f t="shared" si="2"/>
        <v>678037345.41</v>
      </c>
      <c r="G64" s="109">
        <f t="shared" si="0"/>
        <v>0</v>
      </c>
    </row>
    <row r="65" spans="1:7" ht="15" customHeight="1" hidden="1">
      <c r="A65" s="56">
        <v>9</v>
      </c>
      <c r="B65" s="64" t="s">
        <v>102</v>
      </c>
      <c r="C65" s="52"/>
      <c r="D65" s="58"/>
      <c r="E65" s="58"/>
      <c r="F65" s="182">
        <f aca="true" t="shared" si="3" ref="F65:F71">SUM(C65+D65-E65)</f>
        <v>0</v>
      </c>
      <c r="G65" s="109">
        <f t="shared" si="0"/>
        <v>0</v>
      </c>
    </row>
    <row r="66" spans="1:7" ht="15" customHeight="1" hidden="1">
      <c r="A66" s="56">
        <v>2</v>
      </c>
      <c r="B66" s="64" t="s">
        <v>103</v>
      </c>
      <c r="C66" s="52"/>
      <c r="D66" s="58"/>
      <c r="E66" s="58"/>
      <c r="F66" s="182">
        <f t="shared" si="3"/>
        <v>0</v>
      </c>
      <c r="G66" s="109">
        <f t="shared" si="0"/>
        <v>0</v>
      </c>
    </row>
    <row r="67" spans="1:7" ht="15.75" customHeight="1" hidden="1">
      <c r="A67" s="56">
        <v>2</v>
      </c>
      <c r="B67" s="64" t="s">
        <v>109</v>
      </c>
      <c r="C67" s="58"/>
      <c r="D67" s="58"/>
      <c r="E67" s="58"/>
      <c r="F67" s="182">
        <f t="shared" si="3"/>
        <v>0</v>
      </c>
      <c r="G67" s="109">
        <f t="shared" si="0"/>
        <v>0</v>
      </c>
    </row>
    <row r="68" spans="1:7" ht="15" hidden="1">
      <c r="A68" s="38">
        <v>2</v>
      </c>
      <c r="B68" s="64" t="s">
        <v>110</v>
      </c>
      <c r="C68" s="58"/>
      <c r="D68" s="58"/>
      <c r="E68" s="58"/>
      <c r="F68" s="182">
        <f t="shared" si="3"/>
        <v>0</v>
      </c>
      <c r="G68" s="109">
        <f t="shared" si="0"/>
        <v>0</v>
      </c>
    </row>
    <row r="69" spans="1:7" ht="17.25" customHeight="1">
      <c r="A69" s="38"/>
      <c r="B69" s="100"/>
      <c r="C69" s="58"/>
      <c r="D69" s="58"/>
      <c r="E69" s="58"/>
      <c r="F69" s="182"/>
      <c r="G69" s="109">
        <f t="shared" si="0"/>
        <v>0</v>
      </c>
    </row>
    <row r="70" spans="1:9" ht="15">
      <c r="A70" s="151"/>
      <c r="B70" s="66"/>
      <c r="C70" s="213"/>
      <c r="D70" s="213"/>
      <c r="E70" s="213"/>
      <c r="F70" s="182">
        <f t="shared" si="3"/>
        <v>0</v>
      </c>
      <c r="G70" s="109">
        <f t="shared" si="0"/>
        <v>0</v>
      </c>
      <c r="I70" s="106" t="s">
        <v>130</v>
      </c>
    </row>
    <row r="71" spans="1:7" ht="15.75" thickBot="1">
      <c r="A71" s="56"/>
      <c r="B71" s="64"/>
      <c r="C71" s="58"/>
      <c r="D71" s="58"/>
      <c r="E71" s="58"/>
      <c r="F71" s="182">
        <f t="shared" si="3"/>
        <v>0</v>
      </c>
      <c r="G71" s="109">
        <f t="shared" si="0"/>
        <v>0</v>
      </c>
    </row>
    <row r="72" spans="1:7" ht="15.75" thickBot="1">
      <c r="A72" s="60" t="s">
        <v>22</v>
      </c>
      <c r="B72" s="61"/>
      <c r="C72" s="62"/>
      <c r="D72" s="62">
        <f>SUM(D40:D71)</f>
        <v>90223567</v>
      </c>
      <c r="E72" s="62">
        <f>SUM(E40:E71)</f>
        <v>90223567</v>
      </c>
      <c r="F72" s="63"/>
      <c r="G72" s="109">
        <f>+D72-E72</f>
        <v>0</v>
      </c>
    </row>
    <row r="73" spans="1:7" ht="15">
      <c r="A73" s="56"/>
      <c r="B73" s="64"/>
      <c r="C73" s="58"/>
      <c r="D73" s="58"/>
      <c r="E73" s="58"/>
      <c r="F73" s="156"/>
      <c r="G73" s="153"/>
    </row>
    <row r="74" spans="1:7" ht="15" hidden="1">
      <c r="A74" s="243" t="s">
        <v>73</v>
      </c>
      <c r="B74" s="244"/>
      <c r="C74" s="244"/>
      <c r="D74" s="244"/>
      <c r="E74" s="244"/>
      <c r="F74" s="245"/>
      <c r="G74" s="120"/>
    </row>
    <row r="75" spans="1:7" ht="14.25" hidden="1">
      <c r="A75" s="71"/>
      <c r="B75" s="51"/>
      <c r="C75" s="52"/>
      <c r="D75" s="52"/>
      <c r="E75" s="52"/>
      <c r="F75" s="65"/>
      <c r="G75" s="120"/>
    </row>
    <row r="76" spans="1:6" ht="30.75" hidden="1" thickBot="1">
      <c r="A76" s="60" t="s">
        <v>5</v>
      </c>
      <c r="B76" s="61"/>
      <c r="C76" s="62" t="s">
        <v>1</v>
      </c>
      <c r="D76" s="150" t="s">
        <v>2</v>
      </c>
      <c r="E76" s="108" t="s">
        <v>3</v>
      </c>
      <c r="F76" s="63" t="s">
        <v>4</v>
      </c>
    </row>
    <row r="77" spans="1:6" ht="14.25" hidden="1">
      <c r="A77" s="68"/>
      <c r="B77" s="69"/>
      <c r="C77" s="70"/>
      <c r="D77" s="70"/>
      <c r="E77" s="70"/>
      <c r="F77" s="55"/>
    </row>
    <row r="78" spans="1:6" ht="9.75" customHeight="1" hidden="1">
      <c r="A78" s="71"/>
      <c r="B78" s="51"/>
      <c r="C78" s="52"/>
      <c r="D78" s="52"/>
      <c r="E78" s="52"/>
      <c r="F78" s="65"/>
    </row>
    <row r="79" spans="1:6" ht="15" hidden="1">
      <c r="A79" s="71">
        <v>1</v>
      </c>
      <c r="B79" s="64" t="s">
        <v>55</v>
      </c>
      <c r="C79" s="52"/>
      <c r="D79" s="58"/>
      <c r="E79" s="58"/>
      <c r="F79" s="59"/>
    </row>
    <row r="80" spans="1:6" ht="13.5" customHeight="1" hidden="1">
      <c r="A80" s="71">
        <v>17</v>
      </c>
      <c r="B80" s="64" t="s">
        <v>89</v>
      </c>
      <c r="C80" s="58"/>
      <c r="D80" s="52"/>
      <c r="E80" s="52"/>
      <c r="F80" s="59">
        <f>SUM(C80+D80-E80)</f>
        <v>0</v>
      </c>
    </row>
    <row r="81" spans="1:6" ht="12.75" customHeight="1" hidden="1">
      <c r="A81" s="71"/>
      <c r="B81" s="51"/>
      <c r="C81" s="52"/>
      <c r="D81" s="52"/>
      <c r="E81" s="52"/>
      <c r="F81" s="65"/>
    </row>
    <row r="82" spans="1:6" ht="15" customHeight="1" hidden="1">
      <c r="A82" s="71">
        <v>2</v>
      </c>
      <c r="B82" s="64" t="s">
        <v>31</v>
      </c>
      <c r="C82" s="52"/>
      <c r="D82" s="58"/>
      <c r="E82" s="58"/>
      <c r="F82" s="65"/>
    </row>
    <row r="83" spans="1:6" ht="15" customHeight="1" hidden="1">
      <c r="A83" s="71"/>
      <c r="B83" s="64"/>
      <c r="C83" s="52"/>
      <c r="D83" s="52"/>
      <c r="E83" s="52"/>
      <c r="F83" s="65"/>
    </row>
    <row r="84" spans="1:7" ht="15" customHeight="1" hidden="1">
      <c r="A84" s="71">
        <v>1</v>
      </c>
      <c r="B84" s="51" t="s">
        <v>32</v>
      </c>
      <c r="C84" s="58"/>
      <c r="D84" s="58"/>
      <c r="E84" s="58"/>
      <c r="F84" s="59">
        <f aca="true" t="shared" si="4" ref="F84:F91">+C84+D84-E84</f>
        <v>0</v>
      </c>
      <c r="G84" s="109"/>
    </row>
    <row r="85" spans="1:7" ht="15" customHeight="1" hidden="1">
      <c r="A85" s="71">
        <v>2</v>
      </c>
      <c r="B85" s="72" t="s">
        <v>66</v>
      </c>
      <c r="C85" s="58"/>
      <c r="D85" s="58"/>
      <c r="E85" s="58"/>
      <c r="F85" s="59">
        <f t="shared" si="4"/>
        <v>0</v>
      </c>
      <c r="G85" s="109"/>
    </row>
    <row r="86" spans="1:7" ht="15" customHeight="1" hidden="1">
      <c r="A86" s="71">
        <v>3</v>
      </c>
      <c r="B86" s="51" t="s">
        <v>67</v>
      </c>
      <c r="C86" s="58"/>
      <c r="D86" s="58"/>
      <c r="E86" s="58"/>
      <c r="F86" s="59">
        <f t="shared" si="4"/>
        <v>0</v>
      </c>
      <c r="G86" s="109"/>
    </row>
    <row r="87" spans="1:7" ht="15" customHeight="1" hidden="1">
      <c r="A87" s="71">
        <v>13</v>
      </c>
      <c r="B87" s="51" t="s">
        <v>49</v>
      </c>
      <c r="C87" s="58"/>
      <c r="D87" s="58"/>
      <c r="E87" s="58"/>
      <c r="F87" s="59">
        <f t="shared" si="4"/>
        <v>0</v>
      </c>
      <c r="G87" s="109"/>
    </row>
    <row r="88" spans="1:7" ht="15" customHeight="1" hidden="1">
      <c r="A88" s="71">
        <v>14</v>
      </c>
      <c r="B88" s="72" t="s">
        <v>50</v>
      </c>
      <c r="C88" s="58"/>
      <c r="D88" s="58"/>
      <c r="E88" s="58"/>
      <c r="F88" s="59">
        <f t="shared" si="4"/>
        <v>0</v>
      </c>
      <c r="G88" s="109"/>
    </row>
    <row r="89" spans="1:7" ht="12" customHeight="1" hidden="1">
      <c r="A89" s="71">
        <v>15</v>
      </c>
      <c r="B89" s="72" t="s">
        <v>51</v>
      </c>
      <c r="C89" s="58"/>
      <c r="D89" s="58"/>
      <c r="E89" s="58"/>
      <c r="F89" s="59">
        <f t="shared" si="4"/>
        <v>0</v>
      </c>
      <c r="G89" s="109"/>
    </row>
    <row r="90" spans="1:7" ht="15" customHeight="1" hidden="1">
      <c r="A90" s="71">
        <v>16</v>
      </c>
      <c r="B90" s="72" t="s">
        <v>53</v>
      </c>
      <c r="C90" s="58"/>
      <c r="D90" s="58"/>
      <c r="E90" s="58"/>
      <c r="F90" s="59">
        <f t="shared" si="4"/>
        <v>0</v>
      </c>
      <c r="G90" s="109"/>
    </row>
    <row r="91" spans="1:7" ht="15" customHeight="1" hidden="1">
      <c r="A91" s="71">
        <v>14</v>
      </c>
      <c r="B91" s="72" t="s">
        <v>54</v>
      </c>
      <c r="C91" s="58"/>
      <c r="D91" s="58"/>
      <c r="E91" s="58"/>
      <c r="F91" s="59">
        <f t="shared" si="4"/>
        <v>0</v>
      </c>
      <c r="G91" s="109"/>
    </row>
    <row r="92" spans="1:7" ht="15" hidden="1">
      <c r="A92" s="71"/>
      <c r="B92" s="72"/>
      <c r="C92" s="58"/>
      <c r="D92" s="58"/>
      <c r="E92" s="58"/>
      <c r="F92" s="59"/>
      <c r="G92" s="109"/>
    </row>
    <row r="93" spans="1:7" ht="14.25" hidden="1">
      <c r="A93" s="71"/>
      <c r="B93" s="51"/>
      <c r="C93" s="52"/>
      <c r="D93" s="52"/>
      <c r="E93" s="52"/>
      <c r="F93" s="65"/>
      <c r="G93" s="109"/>
    </row>
    <row r="94" spans="1:6" ht="15" customHeight="1" hidden="1">
      <c r="A94" s="56">
        <v>5</v>
      </c>
      <c r="B94" s="64" t="s">
        <v>34</v>
      </c>
      <c r="C94" s="52"/>
      <c r="D94" s="58"/>
      <c r="E94" s="58"/>
      <c r="F94" s="59"/>
    </row>
    <row r="95" spans="1:6" ht="14.25" customHeight="1" hidden="1">
      <c r="A95" s="71"/>
      <c r="B95" s="51"/>
      <c r="C95" s="52"/>
      <c r="D95" s="52"/>
      <c r="E95" s="52"/>
      <c r="F95" s="65"/>
    </row>
    <row r="96" spans="1:6" ht="30" customHeight="1" hidden="1">
      <c r="A96" s="151">
        <v>1</v>
      </c>
      <c r="B96" s="66" t="e">
        <f>+Hoja4!#REF!</f>
        <v>#REF!</v>
      </c>
      <c r="C96" s="58"/>
      <c r="D96" s="58"/>
      <c r="E96" s="58"/>
      <c r="F96" s="59">
        <f>SUM(C96+D96-E96)</f>
        <v>0</v>
      </c>
    </row>
    <row r="97" spans="1:6" ht="15" customHeight="1" hidden="1">
      <c r="A97" s="56">
        <v>2</v>
      </c>
      <c r="B97" s="66" t="e">
        <f>+Hoja4!#REF!</f>
        <v>#REF!</v>
      </c>
      <c r="C97" s="58"/>
      <c r="D97" s="58"/>
      <c r="E97" s="58"/>
      <c r="F97" s="59">
        <f>SUM(C97+D97-E97)</f>
        <v>0</v>
      </c>
    </row>
    <row r="98" spans="1:6" ht="15" customHeight="1" hidden="1">
      <c r="A98" s="56">
        <v>42</v>
      </c>
      <c r="B98" s="57" t="s">
        <v>62</v>
      </c>
      <c r="C98" s="58"/>
      <c r="D98" s="58"/>
      <c r="E98" s="58"/>
      <c r="F98" s="59">
        <f>SUM(C98+D98-E98)</f>
        <v>0</v>
      </c>
    </row>
    <row r="99" spans="1:6" ht="15" customHeight="1" hidden="1">
      <c r="A99" s="56">
        <v>43</v>
      </c>
      <c r="B99" s="57" t="s">
        <v>63</v>
      </c>
      <c r="C99" s="58"/>
      <c r="D99" s="58"/>
      <c r="E99" s="58"/>
      <c r="F99" s="59">
        <f>SUM(C99+D99-E99)</f>
        <v>0</v>
      </c>
    </row>
    <row r="100" spans="1:6" ht="15" customHeight="1" hidden="1">
      <c r="A100" s="56">
        <v>26</v>
      </c>
      <c r="B100" s="57" t="s">
        <v>47</v>
      </c>
      <c r="C100" s="58"/>
      <c r="D100" s="58"/>
      <c r="E100" s="58"/>
      <c r="F100" s="59">
        <f>SUM(C100+D100-E100)</f>
        <v>0</v>
      </c>
    </row>
    <row r="101" spans="1:6" ht="14.25" customHeight="1" hidden="1">
      <c r="A101" s="56">
        <v>27</v>
      </c>
      <c r="B101" s="57" t="s">
        <v>52</v>
      </c>
      <c r="C101" s="58"/>
      <c r="D101" s="58"/>
      <c r="E101" s="58"/>
      <c r="F101" s="65"/>
    </row>
    <row r="102" spans="1:6" ht="14.25" customHeight="1" hidden="1">
      <c r="A102" s="56"/>
      <c r="B102" s="64"/>
      <c r="C102" s="58"/>
      <c r="D102" s="58"/>
      <c r="E102" s="58"/>
      <c r="F102" s="65"/>
    </row>
    <row r="103" spans="1:6" ht="15" customHeight="1" hidden="1">
      <c r="A103" s="56">
        <v>6</v>
      </c>
      <c r="B103" s="64" t="s">
        <v>27</v>
      </c>
      <c r="C103" s="58"/>
      <c r="D103" s="58"/>
      <c r="E103" s="58"/>
      <c r="F103" s="59"/>
    </row>
    <row r="104" spans="1:6" ht="15" customHeight="1" hidden="1">
      <c r="A104" s="56"/>
      <c r="B104" s="64"/>
      <c r="C104" s="58"/>
      <c r="D104" s="58"/>
      <c r="E104" s="58"/>
      <c r="F104" s="65"/>
    </row>
    <row r="105" spans="1:7" ht="15" customHeight="1" hidden="1">
      <c r="A105" s="56">
        <v>1</v>
      </c>
      <c r="B105" s="64" t="s">
        <v>68</v>
      </c>
      <c r="C105" s="58"/>
      <c r="D105" s="58"/>
      <c r="E105" s="58"/>
      <c r="F105" s="59">
        <f aca="true" t="shared" si="5" ref="F105:F112">+C105+D105-E105</f>
        <v>0</v>
      </c>
      <c r="G105" s="109"/>
    </row>
    <row r="106" spans="1:7" ht="12.75" customHeight="1" hidden="1">
      <c r="A106" s="56">
        <v>2</v>
      </c>
      <c r="B106" s="57" t="s">
        <v>57</v>
      </c>
      <c r="C106" s="58"/>
      <c r="D106" s="58"/>
      <c r="E106" s="58"/>
      <c r="F106" s="59">
        <f t="shared" si="5"/>
        <v>0</v>
      </c>
      <c r="G106" s="109"/>
    </row>
    <row r="107" spans="1:6" ht="12.75" customHeight="1" hidden="1">
      <c r="A107" s="56">
        <v>3</v>
      </c>
      <c r="B107" s="57" t="s">
        <v>56</v>
      </c>
      <c r="C107" s="58"/>
      <c r="D107" s="58"/>
      <c r="E107" s="58"/>
      <c r="F107" s="59">
        <f t="shared" si="5"/>
        <v>0</v>
      </c>
    </row>
    <row r="108" spans="1:6" ht="12.75" customHeight="1" hidden="1">
      <c r="A108" s="56">
        <v>4</v>
      </c>
      <c r="B108" s="57" t="s">
        <v>58</v>
      </c>
      <c r="C108" s="58"/>
      <c r="D108" s="58"/>
      <c r="E108" s="58"/>
      <c r="F108" s="59">
        <f t="shared" si="5"/>
        <v>0</v>
      </c>
    </row>
    <row r="109" spans="1:6" ht="21.75" customHeight="1" hidden="1">
      <c r="A109" s="56">
        <v>26</v>
      </c>
      <c r="B109" s="57" t="s">
        <v>61</v>
      </c>
      <c r="C109" s="58"/>
      <c r="D109" s="58"/>
      <c r="E109" s="58"/>
      <c r="F109" s="59">
        <f t="shared" si="5"/>
        <v>0</v>
      </c>
    </row>
    <row r="110" spans="1:6" ht="12.75" customHeight="1" hidden="1">
      <c r="A110" s="56">
        <v>6</v>
      </c>
      <c r="B110" s="64" t="s">
        <v>37</v>
      </c>
      <c r="C110" s="58"/>
      <c r="D110" s="58"/>
      <c r="E110" s="58"/>
      <c r="F110" s="59">
        <f t="shared" si="5"/>
        <v>0</v>
      </c>
    </row>
    <row r="111" spans="1:6" ht="12" customHeight="1" hidden="1">
      <c r="A111" s="56">
        <v>7</v>
      </c>
      <c r="B111" s="57" t="s">
        <v>59</v>
      </c>
      <c r="C111" s="58"/>
      <c r="D111" s="58"/>
      <c r="E111" s="58"/>
      <c r="F111" s="59">
        <f t="shared" si="5"/>
        <v>0</v>
      </c>
    </row>
    <row r="112" spans="1:6" ht="12.75" customHeight="1" hidden="1">
      <c r="A112" s="56">
        <v>10</v>
      </c>
      <c r="B112" s="57" t="s">
        <v>60</v>
      </c>
      <c r="C112" s="58"/>
      <c r="D112" s="58"/>
      <c r="E112" s="58"/>
      <c r="F112" s="59">
        <f t="shared" si="5"/>
        <v>0</v>
      </c>
    </row>
    <row r="113" spans="1:6" ht="15" customHeight="1" hidden="1">
      <c r="A113" s="56"/>
      <c r="B113" s="57"/>
      <c r="C113" s="58"/>
      <c r="D113" s="58"/>
      <c r="E113" s="58"/>
      <c r="F113" s="59"/>
    </row>
    <row r="114" spans="1:6" ht="15" customHeight="1" hidden="1">
      <c r="A114" s="56">
        <v>7</v>
      </c>
      <c r="B114" s="64" t="s">
        <v>48</v>
      </c>
      <c r="C114" s="58"/>
      <c r="D114" s="58"/>
      <c r="E114" s="58"/>
      <c r="F114" s="65"/>
    </row>
    <row r="115" spans="1:6" ht="15" customHeight="1" hidden="1">
      <c r="A115" s="56"/>
      <c r="B115" s="64"/>
      <c r="C115" s="58"/>
      <c r="D115" s="58"/>
      <c r="E115" s="58"/>
      <c r="F115" s="65"/>
    </row>
    <row r="116" spans="1:6" ht="15" customHeight="1" hidden="1">
      <c r="A116" s="56">
        <v>7</v>
      </c>
      <c r="B116" s="64" t="s">
        <v>74</v>
      </c>
      <c r="C116" s="58"/>
      <c r="D116" s="58"/>
      <c r="E116" s="58"/>
      <c r="F116" s="65"/>
    </row>
    <row r="117" spans="1:6" ht="15" customHeight="1" hidden="1">
      <c r="A117" s="56"/>
      <c r="B117" s="64"/>
      <c r="C117" s="58"/>
      <c r="D117" s="58"/>
      <c r="E117" s="58"/>
      <c r="F117" s="65"/>
    </row>
    <row r="118" spans="1:6" ht="12" customHeight="1" hidden="1">
      <c r="A118" s="56"/>
      <c r="B118" s="64"/>
      <c r="C118" s="58"/>
      <c r="D118" s="58"/>
      <c r="E118" s="58"/>
      <c r="F118" s="65"/>
    </row>
    <row r="119" spans="1:6" ht="17.25" customHeight="1" hidden="1">
      <c r="A119" s="56">
        <v>9</v>
      </c>
      <c r="B119" s="64" t="s">
        <v>69</v>
      </c>
      <c r="C119" s="58"/>
      <c r="D119" s="58"/>
      <c r="E119" s="58"/>
      <c r="F119" s="59"/>
    </row>
    <row r="120" spans="1:6" ht="11.25" customHeight="1" hidden="1">
      <c r="A120" s="56">
        <v>2</v>
      </c>
      <c r="B120" s="64" t="s">
        <v>70</v>
      </c>
      <c r="C120" s="58"/>
      <c r="D120" s="58"/>
      <c r="E120" s="58"/>
      <c r="F120" s="59"/>
    </row>
    <row r="121" spans="1:6" ht="11.25" customHeight="1" hidden="1">
      <c r="A121" s="56">
        <v>2</v>
      </c>
      <c r="B121" s="64" t="s">
        <v>71</v>
      </c>
      <c r="C121" s="58"/>
      <c r="D121" s="58"/>
      <c r="E121" s="58"/>
      <c r="F121" s="59">
        <f>+C121+D121-E121</f>
        <v>0</v>
      </c>
    </row>
    <row r="122" spans="1:6" ht="11.25" customHeight="1" hidden="1">
      <c r="A122" s="56"/>
      <c r="B122" s="64"/>
      <c r="C122" s="58"/>
      <c r="D122" s="58"/>
      <c r="E122" s="58"/>
      <c r="F122" s="59"/>
    </row>
    <row r="123" spans="1:6" ht="2.25" customHeight="1" hidden="1">
      <c r="A123" s="56"/>
      <c r="B123" s="64"/>
      <c r="C123" s="58"/>
      <c r="D123" s="58"/>
      <c r="E123" s="58"/>
      <c r="F123" s="59"/>
    </row>
    <row r="124" spans="1:6" ht="11.25" customHeight="1" hidden="1">
      <c r="A124" s="56"/>
      <c r="B124" s="64"/>
      <c r="C124" s="58"/>
      <c r="D124" s="58"/>
      <c r="E124" s="58"/>
      <c r="F124" s="59"/>
    </row>
    <row r="125" spans="1:6" ht="15" hidden="1">
      <c r="A125" s="71"/>
      <c r="B125" s="51"/>
      <c r="C125" s="58"/>
      <c r="D125" s="58"/>
      <c r="E125" s="58"/>
      <c r="F125" s="59"/>
    </row>
    <row r="126" spans="1:6" ht="15.75" hidden="1" thickBot="1">
      <c r="A126" s="60" t="s">
        <v>75</v>
      </c>
      <c r="B126" s="61"/>
      <c r="C126" s="62"/>
      <c r="D126" s="62">
        <f>SUM(D93:D125)</f>
        <v>0</v>
      </c>
      <c r="E126" s="62">
        <f>SUM(E78:E125)</f>
        <v>0</v>
      </c>
      <c r="F126" s="63"/>
    </row>
    <row r="127" spans="1:6" ht="15" thickBot="1">
      <c r="A127" s="81" t="s">
        <v>108</v>
      </c>
      <c r="B127" s="145"/>
      <c r="C127" s="146"/>
      <c r="D127" s="146"/>
      <c r="E127" s="146"/>
      <c r="F127" s="147"/>
    </row>
    <row r="128" ht="12" customHeight="1"/>
    <row r="129" spans="1:6" ht="12.75" customHeight="1" hidden="1">
      <c r="A129" s="242" t="s">
        <v>85</v>
      </c>
      <c r="B129" s="242"/>
      <c r="C129" s="242"/>
      <c r="D129" s="242"/>
      <c r="E129" s="242"/>
      <c r="F129" s="242"/>
    </row>
    <row r="130" ht="13.5" customHeight="1" hidden="1" thickBot="1"/>
    <row r="131" spans="1:6" ht="13.5" customHeight="1" hidden="1" thickBot="1">
      <c r="A131" s="3" t="s">
        <v>5</v>
      </c>
      <c r="B131" s="4"/>
      <c r="C131" s="7" t="s">
        <v>1</v>
      </c>
      <c r="D131" s="112" t="s">
        <v>2</v>
      </c>
      <c r="E131" s="113" t="s">
        <v>3</v>
      </c>
      <c r="F131" s="114" t="s">
        <v>4</v>
      </c>
    </row>
    <row r="132" spans="1:6" ht="12.75" customHeight="1" hidden="1">
      <c r="A132" s="115"/>
      <c r="B132" s="116"/>
      <c r="C132" s="117"/>
      <c r="D132" s="117"/>
      <c r="E132" s="117"/>
      <c r="F132" s="118"/>
    </row>
    <row r="133" spans="1:6" ht="9.75" customHeight="1" hidden="1">
      <c r="A133" s="119"/>
      <c r="B133" s="120"/>
      <c r="C133" s="22"/>
      <c r="D133" s="22"/>
      <c r="E133" s="22"/>
      <c r="F133" s="121"/>
    </row>
    <row r="134" spans="1:6" ht="12.75" customHeight="1" hidden="1">
      <c r="A134" s="119">
        <v>1</v>
      </c>
      <c r="B134" s="2" t="s">
        <v>55</v>
      </c>
      <c r="C134" s="22"/>
      <c r="D134" s="5">
        <f>SUM(D135:D135)</f>
        <v>0</v>
      </c>
      <c r="E134" s="5">
        <f>SUM(E135:E135)</f>
        <v>0</v>
      </c>
      <c r="F134" s="6"/>
    </row>
    <row r="135" spans="1:6" ht="11.25" customHeight="1" hidden="1">
      <c r="A135" s="119">
        <v>18</v>
      </c>
      <c r="B135" s="120" t="e">
        <f>+Hoja4!#REF!</f>
        <v>#REF!</v>
      </c>
      <c r="C135" s="22">
        <v>2527657.5</v>
      </c>
      <c r="D135" s="22">
        <v>0</v>
      </c>
      <c r="E135" s="22">
        <v>0</v>
      </c>
      <c r="F135" s="6">
        <f>SUM(C135+D135-E135)</f>
        <v>2527657.5</v>
      </c>
    </row>
    <row r="136" spans="1:6" ht="9.75" customHeight="1" hidden="1">
      <c r="A136" s="119"/>
      <c r="B136" s="120"/>
      <c r="C136" s="22"/>
      <c r="D136" s="22"/>
      <c r="E136" s="22"/>
      <c r="F136" s="121"/>
    </row>
    <row r="137" spans="1:7" ht="12.75" customHeight="1" hidden="1">
      <c r="A137" s="119">
        <v>2</v>
      </c>
      <c r="B137" s="2" t="s">
        <v>31</v>
      </c>
      <c r="C137" s="22"/>
      <c r="D137" s="5">
        <f>SUM(D139:D141)</f>
        <v>0</v>
      </c>
      <c r="E137" s="5">
        <f>SUM(E139:E141)</f>
        <v>0</v>
      </c>
      <c r="F137" s="121"/>
      <c r="G137" s="109"/>
    </row>
    <row r="138" spans="1:6" ht="12.75" customHeight="1" hidden="1">
      <c r="A138" s="119"/>
      <c r="B138" s="2"/>
      <c r="C138" s="22"/>
      <c r="D138" s="22"/>
      <c r="E138" s="22"/>
      <c r="F138" s="121"/>
    </row>
    <row r="139" spans="1:7" ht="12.75" customHeight="1" hidden="1">
      <c r="A139" s="119">
        <v>1</v>
      </c>
      <c r="B139" s="120" t="s">
        <v>32</v>
      </c>
      <c r="C139" s="5">
        <v>166255096.09</v>
      </c>
      <c r="D139" s="5"/>
      <c r="E139" s="5"/>
      <c r="F139" s="6">
        <f aca="true" t="shared" si="6" ref="F139:F146">+C139+D139-E139</f>
        <v>166255096.09</v>
      </c>
      <c r="G139" s="109"/>
    </row>
    <row r="140" spans="1:7" s="125" customFormat="1" ht="12.75" customHeight="1" hidden="1">
      <c r="A140" s="122">
        <v>2</v>
      </c>
      <c r="B140" s="123" t="s">
        <v>66</v>
      </c>
      <c r="C140" s="25">
        <v>32906085.87</v>
      </c>
      <c r="D140" s="25"/>
      <c r="E140" s="25"/>
      <c r="F140" s="24">
        <f t="shared" si="6"/>
        <v>32906085.87</v>
      </c>
      <c r="G140" s="124"/>
    </row>
    <row r="141" spans="1:7" ht="12.75" customHeight="1" hidden="1">
      <c r="A141" s="119">
        <v>3</v>
      </c>
      <c r="B141" s="120" t="s">
        <v>67</v>
      </c>
      <c r="C141" s="5">
        <v>171326726.76</v>
      </c>
      <c r="D141" s="5"/>
      <c r="E141" s="5"/>
      <c r="F141" s="6">
        <f t="shared" si="6"/>
        <v>171326726.76</v>
      </c>
      <c r="G141" s="109"/>
    </row>
    <row r="142" spans="1:7" ht="12.75" customHeight="1" hidden="1">
      <c r="A142" s="119">
        <v>13</v>
      </c>
      <c r="B142" s="120" t="s">
        <v>49</v>
      </c>
      <c r="C142" s="5">
        <v>5000000</v>
      </c>
      <c r="D142" s="5"/>
      <c r="E142" s="5"/>
      <c r="F142" s="6">
        <f t="shared" si="6"/>
        <v>5000000</v>
      </c>
      <c r="G142" s="109"/>
    </row>
    <row r="143" spans="1:7" ht="12.75" customHeight="1" hidden="1">
      <c r="A143" s="119">
        <v>14</v>
      </c>
      <c r="B143" s="27" t="s">
        <v>50</v>
      </c>
      <c r="C143" s="5">
        <v>5000000</v>
      </c>
      <c r="D143" s="5"/>
      <c r="E143" s="5"/>
      <c r="F143" s="6">
        <f t="shared" si="6"/>
        <v>5000000</v>
      </c>
      <c r="G143" s="109"/>
    </row>
    <row r="144" spans="1:7" ht="12" customHeight="1" hidden="1">
      <c r="A144" s="119">
        <v>15</v>
      </c>
      <c r="B144" s="27" t="s">
        <v>51</v>
      </c>
      <c r="C144" s="5">
        <v>8044800</v>
      </c>
      <c r="D144" s="5"/>
      <c r="E144" s="5"/>
      <c r="F144" s="6">
        <f t="shared" si="6"/>
        <v>8044800</v>
      </c>
      <c r="G144" s="109"/>
    </row>
    <row r="145" spans="1:7" ht="12.75" customHeight="1" hidden="1">
      <c r="A145" s="119">
        <v>16</v>
      </c>
      <c r="B145" s="27" t="s">
        <v>53</v>
      </c>
      <c r="C145" s="5"/>
      <c r="D145" s="5"/>
      <c r="E145" s="5"/>
      <c r="F145" s="6">
        <f t="shared" si="6"/>
        <v>0</v>
      </c>
      <c r="G145" s="109"/>
    </row>
    <row r="146" spans="1:7" ht="12.75" customHeight="1" hidden="1">
      <c r="A146" s="119">
        <v>14</v>
      </c>
      <c r="B146" s="27" t="s">
        <v>54</v>
      </c>
      <c r="C146" s="5">
        <v>0</v>
      </c>
      <c r="D146" s="5"/>
      <c r="E146" s="5"/>
      <c r="F146" s="6">
        <f t="shared" si="6"/>
        <v>0</v>
      </c>
      <c r="G146" s="109"/>
    </row>
    <row r="147" spans="1:7" ht="12.75" customHeight="1" hidden="1">
      <c r="A147" s="119"/>
      <c r="B147" s="27"/>
      <c r="C147" s="5"/>
      <c r="D147" s="5"/>
      <c r="E147" s="5"/>
      <c r="F147" s="6"/>
      <c r="G147" s="109"/>
    </row>
    <row r="148" spans="1:7" ht="12.75" customHeight="1" hidden="1">
      <c r="A148" s="119"/>
      <c r="B148" s="120"/>
      <c r="C148" s="22"/>
      <c r="D148" s="22"/>
      <c r="E148" s="22"/>
      <c r="F148" s="121"/>
      <c r="G148" s="109"/>
    </row>
    <row r="149" spans="1:6" ht="12.75" customHeight="1" hidden="1">
      <c r="A149" s="1">
        <v>5</v>
      </c>
      <c r="B149" s="2" t="s">
        <v>34</v>
      </c>
      <c r="C149" s="22"/>
      <c r="D149" s="5">
        <f>SUM(D150:D157)</f>
        <v>0</v>
      </c>
      <c r="E149" s="5">
        <f>SUM(E150:E157)</f>
        <v>0</v>
      </c>
      <c r="F149" s="6"/>
    </row>
    <row r="150" spans="1:6" ht="12.75" customHeight="1" hidden="1">
      <c r="A150" s="119"/>
      <c r="B150" s="120"/>
      <c r="C150" s="22"/>
      <c r="D150" s="22"/>
      <c r="E150" s="22"/>
      <c r="F150" s="121"/>
    </row>
    <row r="151" spans="1:6" ht="12.75" customHeight="1" hidden="1">
      <c r="A151" s="106">
        <v>34</v>
      </c>
      <c r="B151" s="106" t="e">
        <f>+Hoja4!#REF!</f>
        <v>#REF!</v>
      </c>
      <c r="C151" s="5">
        <v>75000</v>
      </c>
      <c r="D151" s="22"/>
      <c r="E151" s="22"/>
      <c r="F151" s="6">
        <f>SUM(C151+D151-E151)</f>
        <v>75000</v>
      </c>
    </row>
    <row r="152" spans="1:6" ht="12.75" customHeight="1" hidden="1">
      <c r="A152" s="119">
        <v>44</v>
      </c>
      <c r="B152" s="120" t="e">
        <f>+Hoja4!#REF!</f>
        <v>#REF!</v>
      </c>
      <c r="C152" s="22">
        <v>0</v>
      </c>
      <c r="D152" s="22"/>
      <c r="E152" s="22"/>
      <c r="F152" s="6">
        <f>SUM(C152+D152-E152)</f>
        <v>0</v>
      </c>
    </row>
    <row r="153" spans="1:6" ht="12.75" customHeight="1" hidden="1">
      <c r="A153" s="119">
        <v>45</v>
      </c>
      <c r="B153" s="120" t="e">
        <f>+Hoja4!#REF!</f>
        <v>#REF!</v>
      </c>
      <c r="C153" s="22">
        <v>0</v>
      </c>
      <c r="D153" s="22"/>
      <c r="E153" s="22"/>
      <c r="F153" s="6">
        <f>SUM(C153+D153-E153)</f>
        <v>0</v>
      </c>
    </row>
    <row r="154" spans="1:6" ht="12.75" customHeight="1" hidden="1">
      <c r="A154" s="119">
        <v>46</v>
      </c>
      <c r="B154" s="27" t="e">
        <f>+Hoja4!#REF!</f>
        <v>#REF!</v>
      </c>
      <c r="C154" s="22">
        <v>0</v>
      </c>
      <c r="D154" s="22"/>
      <c r="E154" s="22"/>
      <c r="F154" s="6">
        <f>SUM(C154+D154-E154)</f>
        <v>0</v>
      </c>
    </row>
    <row r="155" spans="1:6" ht="12.75" customHeight="1" hidden="1">
      <c r="A155" s="119">
        <v>26</v>
      </c>
      <c r="B155" s="27" t="s">
        <v>47</v>
      </c>
      <c r="C155" s="22">
        <v>13000000</v>
      </c>
      <c r="D155" s="22"/>
      <c r="E155" s="22"/>
      <c r="F155" s="6">
        <f>SUM(C155+D155-E155)</f>
        <v>13000000</v>
      </c>
    </row>
    <row r="156" spans="1:6" ht="12.75" customHeight="1" hidden="1">
      <c r="A156" s="119">
        <v>27</v>
      </c>
      <c r="B156" s="27" t="s">
        <v>52</v>
      </c>
      <c r="C156" s="22"/>
      <c r="D156" s="22"/>
      <c r="E156" s="22"/>
      <c r="F156" s="121"/>
    </row>
    <row r="157" spans="1:6" ht="12.75" customHeight="1" hidden="1">
      <c r="A157" s="119"/>
      <c r="B157" s="120"/>
      <c r="C157" s="22"/>
      <c r="D157" s="22"/>
      <c r="E157" s="22"/>
      <c r="F157" s="121"/>
    </row>
    <row r="158" spans="1:7" ht="12.75" customHeight="1" hidden="1">
      <c r="A158" s="1">
        <v>6</v>
      </c>
      <c r="B158" s="2" t="s">
        <v>27</v>
      </c>
      <c r="C158" s="22"/>
      <c r="D158" s="5">
        <f>SUM(D159:D165)</f>
        <v>0</v>
      </c>
      <c r="E158" s="5">
        <f>SUM(E159:E165)</f>
        <v>0</v>
      </c>
      <c r="F158" s="6"/>
      <c r="G158" s="109"/>
    </row>
    <row r="159" spans="1:6" ht="12.75" customHeight="1" hidden="1">
      <c r="A159" s="119"/>
      <c r="B159" s="2"/>
      <c r="C159" s="22"/>
      <c r="D159" s="22"/>
      <c r="E159" s="22"/>
      <c r="F159" s="121"/>
    </row>
    <row r="160" spans="1:7" ht="12.75" customHeight="1" hidden="1">
      <c r="A160" s="1">
        <v>1</v>
      </c>
      <c r="B160" s="2" t="s">
        <v>68</v>
      </c>
      <c r="C160" s="5">
        <v>586643549.87</v>
      </c>
      <c r="D160" s="5"/>
      <c r="E160" s="5"/>
      <c r="F160" s="6">
        <f aca="true" t="shared" si="7" ref="F160:F167">+C160+D160-E160</f>
        <v>586643549.87</v>
      </c>
      <c r="G160" s="109"/>
    </row>
    <row r="161" spans="1:7" ht="12.75" customHeight="1" hidden="1">
      <c r="A161" s="119">
        <v>2</v>
      </c>
      <c r="B161" s="27" t="s">
        <v>57</v>
      </c>
      <c r="C161" s="5">
        <v>110017118.81</v>
      </c>
      <c r="D161" s="5"/>
      <c r="E161" s="5"/>
      <c r="F161" s="6">
        <f t="shared" si="7"/>
        <v>110017118.81</v>
      </c>
      <c r="G161" s="109"/>
    </row>
    <row r="162" spans="1:7" ht="12.75" customHeight="1" hidden="1">
      <c r="A162" s="119">
        <v>13</v>
      </c>
      <c r="B162" s="27" t="e">
        <f>+Hoja4!#REF!</f>
        <v>#REF!</v>
      </c>
      <c r="C162" s="5">
        <v>3000000</v>
      </c>
      <c r="D162" s="5"/>
      <c r="E162" s="5"/>
      <c r="F162" s="6">
        <f t="shared" si="7"/>
        <v>3000000</v>
      </c>
      <c r="G162" s="109"/>
    </row>
    <row r="163" spans="1:7" ht="12.75" customHeight="1" hidden="1">
      <c r="A163" s="119">
        <v>16</v>
      </c>
      <c r="B163" s="27" t="e">
        <f>+Hoja4!#REF!</f>
        <v>#REF!</v>
      </c>
      <c r="C163" s="5">
        <v>4553543.32</v>
      </c>
      <c r="D163" s="5"/>
      <c r="E163" s="5"/>
      <c r="F163" s="6">
        <f t="shared" si="7"/>
        <v>4553543.32</v>
      </c>
      <c r="G163" s="109"/>
    </row>
    <row r="164" spans="1:6" ht="21.75" customHeight="1" hidden="1">
      <c r="A164" s="119">
        <v>23</v>
      </c>
      <c r="B164" s="27" t="e">
        <f>+Hoja4!#REF!</f>
        <v>#REF!</v>
      </c>
      <c r="C164" s="5">
        <v>6527387.69</v>
      </c>
      <c r="D164" s="5"/>
      <c r="E164" s="5"/>
      <c r="F164" s="6">
        <f t="shared" si="7"/>
        <v>6527387.69</v>
      </c>
    </row>
    <row r="165" spans="1:6" ht="12.75" customHeight="1" hidden="1">
      <c r="A165" s="119">
        <v>26</v>
      </c>
      <c r="B165" s="120" t="e">
        <f>+Hoja4!#REF!</f>
        <v>#REF!</v>
      </c>
      <c r="C165" s="5">
        <v>47439108.17</v>
      </c>
      <c r="D165" s="5"/>
      <c r="E165" s="5"/>
      <c r="F165" s="6">
        <f t="shared" si="7"/>
        <v>47439108.17</v>
      </c>
    </row>
    <row r="166" spans="1:6" ht="12" customHeight="1" hidden="1">
      <c r="A166" s="119">
        <v>7</v>
      </c>
      <c r="B166" s="27" t="s">
        <v>59</v>
      </c>
      <c r="C166" s="5">
        <v>10880630</v>
      </c>
      <c r="D166" s="5"/>
      <c r="E166" s="5"/>
      <c r="F166" s="6">
        <f t="shared" si="7"/>
        <v>10880630</v>
      </c>
    </row>
    <row r="167" spans="1:6" ht="12.75" customHeight="1" hidden="1">
      <c r="A167" s="119">
        <v>13</v>
      </c>
      <c r="B167" s="27" t="s">
        <v>78</v>
      </c>
      <c r="C167" s="5">
        <v>86287887.69</v>
      </c>
      <c r="D167" s="5"/>
      <c r="E167" s="5"/>
      <c r="F167" s="6">
        <f t="shared" si="7"/>
        <v>86287887.69</v>
      </c>
    </row>
    <row r="168" spans="1:6" ht="12.75" customHeight="1" hidden="1">
      <c r="A168" s="119"/>
      <c r="B168" s="27"/>
      <c r="C168" s="5"/>
      <c r="D168" s="5"/>
      <c r="E168" s="5"/>
      <c r="F168" s="6"/>
    </row>
    <row r="169" spans="1:7" ht="12.75" customHeight="1" hidden="1">
      <c r="A169" s="119">
        <v>7</v>
      </c>
      <c r="B169" s="2" t="s">
        <v>48</v>
      </c>
      <c r="C169" s="22"/>
      <c r="D169" s="5">
        <f>+D170+D172+D175</f>
        <v>0</v>
      </c>
      <c r="E169" s="5">
        <f>+E170+E172+E175</f>
        <v>0</v>
      </c>
      <c r="F169" s="121"/>
      <c r="G169" s="109"/>
    </row>
    <row r="170" spans="1:6" ht="12.75" customHeight="1" hidden="1">
      <c r="A170" s="119"/>
      <c r="B170" s="2" t="s">
        <v>79</v>
      </c>
      <c r="C170" s="22"/>
      <c r="D170" s="5">
        <f>SUM(D171)</f>
        <v>0</v>
      </c>
      <c r="E170" s="5"/>
      <c r="F170" s="121"/>
    </row>
    <row r="171" spans="1:6" ht="12.75" customHeight="1" hidden="1">
      <c r="A171" s="119">
        <v>1</v>
      </c>
      <c r="B171" s="2" t="s">
        <v>77</v>
      </c>
      <c r="C171" s="5">
        <v>70000000</v>
      </c>
      <c r="D171" s="22">
        <f>+Hoja3!J224</f>
        <v>0</v>
      </c>
      <c r="E171" s="5"/>
      <c r="F171" s="6">
        <f>+C171+D171-E171</f>
        <v>70000000</v>
      </c>
    </row>
    <row r="172" spans="1:7" ht="12.75" customHeight="1" hidden="1">
      <c r="A172" s="119"/>
      <c r="B172" s="2" t="s">
        <v>80</v>
      </c>
      <c r="C172" s="22"/>
      <c r="D172" s="5">
        <f>SUM(D173:D174)</f>
        <v>0</v>
      </c>
      <c r="E172" s="5">
        <f>SUM(E173:E174)</f>
        <v>0</v>
      </c>
      <c r="F172" s="20"/>
      <c r="G172" s="109"/>
    </row>
    <row r="173" spans="1:6" ht="12.75" customHeight="1" hidden="1">
      <c r="A173" s="119"/>
      <c r="B173" s="2" t="s">
        <v>81</v>
      </c>
      <c r="C173" s="22">
        <v>55317675.53</v>
      </c>
      <c r="D173" s="22">
        <f>+Hoja3!J226</f>
        <v>0</v>
      </c>
      <c r="E173" s="5">
        <f>+Hoja3!K226</f>
        <v>0</v>
      </c>
      <c r="F173" s="6">
        <f>+C173+D173-E173</f>
        <v>55317675.53</v>
      </c>
    </row>
    <row r="174" spans="1:6" ht="12.75" customHeight="1" hidden="1">
      <c r="A174" s="120"/>
      <c r="B174" s="2" t="s">
        <v>83</v>
      </c>
      <c r="C174" s="22"/>
      <c r="D174" s="22">
        <f>+Hoja3!J228</f>
        <v>0</v>
      </c>
      <c r="E174" s="5"/>
      <c r="F174" s="6"/>
    </row>
    <row r="175" spans="2:6" ht="12.75" customHeight="1" hidden="1">
      <c r="B175" s="8" t="s">
        <v>82</v>
      </c>
      <c r="D175" s="21">
        <f>SUM(D176)</f>
        <v>0</v>
      </c>
      <c r="E175" s="21">
        <f>SUM(E176)</f>
        <v>0</v>
      </c>
      <c r="F175" s="6"/>
    </row>
    <row r="176" spans="1:7" ht="12.75" customHeight="1" hidden="1">
      <c r="A176" s="119">
        <v>7</v>
      </c>
      <c r="B176" s="2" t="s">
        <v>74</v>
      </c>
      <c r="C176" s="5">
        <v>293462244.21</v>
      </c>
      <c r="D176" s="22">
        <f>SUM(Hoja3!J230:J256)</f>
        <v>0</v>
      </c>
      <c r="E176" s="22">
        <f>SUM(Hoja3!K230:K256)</f>
        <v>0</v>
      </c>
      <c r="F176" s="6">
        <f>+C176+D176-E176</f>
        <v>293462244.21</v>
      </c>
      <c r="G176" s="109"/>
    </row>
    <row r="177" spans="1:6" ht="12.75" customHeight="1" hidden="1">
      <c r="A177" s="119"/>
      <c r="B177" s="2"/>
      <c r="C177" s="22"/>
      <c r="D177" s="5"/>
      <c r="E177" s="5"/>
      <c r="F177" s="121"/>
    </row>
    <row r="178" spans="1:6" ht="12" customHeight="1" hidden="1">
      <c r="A178" s="119"/>
      <c r="B178" s="2"/>
      <c r="C178" s="22"/>
      <c r="D178" s="5"/>
      <c r="E178" s="5"/>
      <c r="F178" s="121"/>
    </row>
    <row r="179" spans="1:7" ht="17.25" customHeight="1" hidden="1">
      <c r="A179" s="1">
        <v>9</v>
      </c>
      <c r="B179" s="2" t="s">
        <v>69</v>
      </c>
      <c r="C179" s="22"/>
      <c r="D179" s="5">
        <f>SUM(D181:D182)</f>
        <v>0</v>
      </c>
      <c r="E179" s="5">
        <f>SUM(E181:E182)</f>
        <v>0</v>
      </c>
      <c r="F179" s="6"/>
      <c r="G179" s="109"/>
    </row>
    <row r="180" spans="1:6" ht="11.25" customHeight="1" hidden="1">
      <c r="A180" s="1">
        <v>2</v>
      </c>
      <c r="B180" s="2" t="s">
        <v>70</v>
      </c>
      <c r="C180" s="22"/>
      <c r="D180" s="5"/>
      <c r="E180" s="5"/>
      <c r="F180" s="6"/>
    </row>
    <row r="181" spans="1:6" ht="11.25" customHeight="1" hidden="1">
      <c r="A181" s="1">
        <v>1</v>
      </c>
      <c r="B181" s="2" t="s">
        <v>76</v>
      </c>
      <c r="C181" s="5">
        <v>82730670.42</v>
      </c>
      <c r="D181" s="5"/>
      <c r="E181" s="5"/>
      <c r="F181" s="6">
        <f>+C181+D181-E181</f>
        <v>82730670.42</v>
      </c>
    </row>
    <row r="182" spans="1:6" ht="11.25" customHeight="1" hidden="1">
      <c r="A182" s="1">
        <v>2</v>
      </c>
      <c r="B182" s="2" t="s">
        <v>71</v>
      </c>
      <c r="C182" s="5">
        <v>41402200.09</v>
      </c>
      <c r="D182" s="5"/>
      <c r="E182" s="5"/>
      <c r="F182" s="6">
        <f>+C182+D182-E182</f>
        <v>41402200.09</v>
      </c>
    </row>
    <row r="183" spans="1:6" ht="11.25" customHeight="1" hidden="1">
      <c r="A183" s="119"/>
      <c r="B183" s="2"/>
      <c r="C183" s="22"/>
      <c r="D183" s="5"/>
      <c r="E183" s="5"/>
      <c r="F183" s="6"/>
    </row>
    <row r="184" spans="1:6" ht="2.25" customHeight="1" hidden="1">
      <c r="A184" s="119"/>
      <c r="B184" s="2"/>
      <c r="C184" s="22"/>
      <c r="D184" s="5"/>
      <c r="E184" s="5"/>
      <c r="F184" s="6"/>
    </row>
    <row r="185" spans="1:6" ht="11.25" customHeight="1" hidden="1">
      <c r="A185" s="119"/>
      <c r="B185" s="2"/>
      <c r="C185" s="22"/>
      <c r="D185" s="5"/>
      <c r="E185" s="5"/>
      <c r="F185" s="6"/>
    </row>
    <row r="186" spans="1:6" ht="13.5" customHeight="1" hidden="1" thickBot="1">
      <c r="A186" s="119"/>
      <c r="B186" s="120"/>
      <c r="C186" s="5"/>
      <c r="D186" s="5"/>
      <c r="E186" s="5"/>
      <c r="F186" s="6"/>
    </row>
    <row r="187" spans="1:7" ht="13.5" customHeight="1" hidden="1" thickBot="1">
      <c r="A187" s="3" t="s">
        <v>75</v>
      </c>
      <c r="B187" s="4"/>
      <c r="C187" s="7"/>
      <c r="D187" s="7">
        <f>+D134</f>
        <v>0</v>
      </c>
      <c r="E187" s="7">
        <f>+E134</f>
        <v>0</v>
      </c>
      <c r="F187" s="7">
        <f>+F134</f>
        <v>0</v>
      </c>
      <c r="G187" s="109"/>
    </row>
    <row r="188" ht="12.75" customHeight="1" hidden="1">
      <c r="A188" s="106" t="s">
        <v>86</v>
      </c>
    </row>
    <row r="189" ht="12.75" customHeight="1" hidden="1"/>
    <row r="190" spans="4:6" ht="18" hidden="1">
      <c r="D190" s="76">
        <f>+D15+D35+D72</f>
        <v>147059881.09</v>
      </c>
      <c r="E190" s="76">
        <f>+E15+E35+E72</f>
        <v>147059881.09</v>
      </c>
      <c r="F190" s="109"/>
    </row>
    <row r="191" ht="15" hidden="1">
      <c r="C191" s="58"/>
    </row>
    <row r="192" ht="12.75" hidden="1"/>
    <row r="193" spans="4:5" ht="12.75" hidden="1">
      <c r="D193" s="111">
        <f>+Hoja3!J162</f>
        <v>147059881.08999997</v>
      </c>
      <c r="E193" s="111">
        <f>+E190-D190</f>
        <v>0</v>
      </c>
    </row>
    <row r="194" ht="12.75" hidden="1">
      <c r="D194" s="111">
        <f>+D190-D193</f>
        <v>0</v>
      </c>
    </row>
    <row r="195" ht="12.75" hidden="1"/>
    <row r="196" ht="12.75" hidden="1"/>
    <row r="197" spans="4:5" ht="12.75">
      <c r="D197" s="111">
        <f>+D126+D72+D35+D15</f>
        <v>147059881.09</v>
      </c>
      <c r="E197" s="111">
        <f>+E126+E72+E35+E15</f>
        <v>147059881.09</v>
      </c>
    </row>
    <row r="198" spans="3:6" ht="15">
      <c r="C198" s="64"/>
      <c r="D198" s="111">
        <f>+E197-D197</f>
        <v>0</v>
      </c>
      <c r="F198" s="106" t="s">
        <v>6</v>
      </c>
    </row>
    <row r="201" ht="12.75">
      <c r="D201" s="111">
        <f>+D197-Hoja3!J162</f>
        <v>0</v>
      </c>
    </row>
  </sheetData>
  <sheetProtection/>
  <mergeCells count="8">
    <mergeCell ref="A129:F129"/>
    <mergeCell ref="A74:F74"/>
    <mergeCell ref="A37:F37"/>
    <mergeCell ref="A5:F5"/>
    <mergeCell ref="A1:F1"/>
    <mergeCell ref="A3:F3"/>
    <mergeCell ref="A4:F4"/>
    <mergeCell ref="A16:F16"/>
  </mergeCells>
  <printOptions horizontalCentered="1"/>
  <pageMargins left="0.5905511811023623" right="0.5905511811023623" top="0.31496062992125984" bottom="0.2755905511811024" header="0" footer="0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="90" zoomScaleNormal="90" zoomScalePageLayoutView="0" workbookViewId="0" topLeftCell="A1">
      <selection activeCell="D20" sqref="D20"/>
    </sheetView>
  </sheetViews>
  <sheetFormatPr defaultColWidth="11.421875" defaultRowHeight="12.75"/>
  <cols>
    <col min="1" max="1" width="11.421875" style="11" customWidth="1"/>
    <col min="2" max="2" width="39.421875" style="11" bestFit="1" customWidth="1"/>
    <col min="3" max="3" width="29.7109375" style="11" bestFit="1" customWidth="1"/>
    <col min="4" max="4" width="23.7109375" style="11" bestFit="1" customWidth="1"/>
    <col min="5" max="5" width="29.00390625" style="11" bestFit="1" customWidth="1"/>
    <col min="6" max="6" width="23.7109375" style="11" bestFit="1" customWidth="1"/>
    <col min="7" max="7" width="21.140625" style="11" bestFit="1" customWidth="1"/>
    <col min="8" max="8" width="11.421875" style="11" customWidth="1"/>
    <col min="9" max="16384" width="11.421875" style="11" customWidth="1"/>
  </cols>
  <sheetData>
    <row r="1" spans="1:6" ht="15">
      <c r="A1" s="255" t="s">
        <v>0</v>
      </c>
      <c r="B1" s="256"/>
      <c r="C1" s="256"/>
      <c r="D1" s="256"/>
      <c r="E1" s="256"/>
      <c r="F1" s="257"/>
    </row>
    <row r="2" spans="1:6" ht="15">
      <c r="A2" s="261" t="s">
        <v>134</v>
      </c>
      <c r="B2" s="262"/>
      <c r="C2" s="262"/>
      <c r="D2" s="262"/>
      <c r="E2" s="262"/>
      <c r="F2" s="263"/>
    </row>
    <row r="3" spans="1:6" ht="15">
      <c r="A3" s="264"/>
      <c r="B3" s="265"/>
      <c r="C3" s="265"/>
      <c r="D3" s="265"/>
      <c r="E3" s="265"/>
      <c r="F3" s="266"/>
    </row>
    <row r="4" spans="1:6" ht="15">
      <c r="A4" s="128"/>
      <c r="B4" s="80"/>
      <c r="C4" s="80"/>
      <c r="D4" s="80"/>
      <c r="E4" s="80"/>
      <c r="F4" s="101"/>
    </row>
    <row r="5" spans="1:6" ht="15">
      <c r="A5" s="258" t="s">
        <v>128</v>
      </c>
      <c r="B5" s="259"/>
      <c r="C5" s="259"/>
      <c r="D5" s="259"/>
      <c r="E5" s="259"/>
      <c r="F5" s="260"/>
    </row>
    <row r="6" spans="1:6" ht="1.5" customHeight="1" thickBot="1">
      <c r="A6" s="128"/>
      <c r="B6" s="72"/>
      <c r="C6" s="72"/>
      <c r="D6" s="72"/>
      <c r="E6" s="72"/>
      <c r="F6" s="132"/>
    </row>
    <row r="7" spans="1:6" ht="15.75" thickBot="1">
      <c r="A7" s="96"/>
      <c r="B7" s="140"/>
      <c r="C7" s="140" t="s">
        <v>1</v>
      </c>
      <c r="D7" s="154" t="s">
        <v>2</v>
      </c>
      <c r="E7" s="154" t="s">
        <v>3</v>
      </c>
      <c r="F7" s="155" t="s">
        <v>4</v>
      </c>
    </row>
    <row r="8" spans="1:6" ht="15">
      <c r="A8" s="128"/>
      <c r="B8" s="57"/>
      <c r="C8" s="72"/>
      <c r="D8" s="72"/>
      <c r="E8" s="72"/>
      <c r="F8" s="132"/>
    </row>
    <row r="9" spans="1:7" ht="15">
      <c r="A9" s="133">
        <v>0</v>
      </c>
      <c r="B9" s="57" t="s">
        <v>35</v>
      </c>
      <c r="C9" s="126">
        <v>3090404093.24</v>
      </c>
      <c r="D9" s="126">
        <f>+Hoja3!J58+Hoja3!J60+Hoja3!J62+Hoja3!J64+Hoja3!J66+Hoja3!J68+Hoja3!J70+Hoja3!J72+Hoja3!J86+Hoja3!J88+Hoja3!J90+Hoja3!J92+Hoja3!J94+Hoja3!J96+Hoja3!J98+Hoja3!J100+Hoja3!J108+Hoja3!J110+Hoja3!J112+Hoja3!J114+Hoja3!J116+Hoja3!J118+Hoja3!J120+Hoja3!J122+Hoja3!J124</f>
        <v>4380794.860000001</v>
      </c>
      <c r="E9" s="126">
        <f>+Hoja3!K6+Hoja3!K8</f>
        <v>43500000</v>
      </c>
      <c r="F9" s="134">
        <f>SUM(C9+D9-E9)</f>
        <v>3051284888.1</v>
      </c>
      <c r="G9" s="14"/>
    </row>
    <row r="10" spans="1:6" ht="15">
      <c r="A10" s="133"/>
      <c r="B10" s="57"/>
      <c r="C10" s="72"/>
      <c r="D10" s="135"/>
      <c r="E10" s="136"/>
      <c r="F10" s="132"/>
    </row>
    <row r="11" spans="1:7" ht="16.5" customHeight="1">
      <c r="A11" s="133">
        <v>1</v>
      </c>
      <c r="B11" s="57" t="s">
        <v>25</v>
      </c>
      <c r="C11" s="126">
        <v>9257658005.15</v>
      </c>
      <c r="D11" s="126">
        <f>+Hoja3!J10+Hoja3!J12+Hoja3!J28+Hoja3!J32+Hoja3!J38+Hoja3!J40+Hoja3!J42+Hoja3!J82+Hoja3!J104+Hoja3!J126+Hoja3!J138+Hoja3!J140+Hoja3!J142</f>
        <v>83529086.23</v>
      </c>
      <c r="E11" s="126">
        <f>+Hoja3!K14+Hoja3!K16+Hoja3!K18+Hoja3!K30+Hoja3!K34+Hoja3!K36+Hoja3!K44+Hoja3!K46+Hoja3!K84+Hoja3!K102+Hoja3!K128+Hoja3!K144+Hoja3!K146</f>
        <v>10944794.86</v>
      </c>
      <c r="F11" s="134">
        <f>SUM(C11+D11-E11)</f>
        <v>9330242296.519999</v>
      </c>
      <c r="G11" s="16"/>
    </row>
    <row r="12" spans="1:6" ht="15">
      <c r="A12" s="133"/>
      <c r="B12" s="72"/>
      <c r="C12" s="72"/>
      <c r="D12" s="126"/>
      <c r="E12" s="208"/>
      <c r="F12" s="137"/>
    </row>
    <row r="13" spans="1:7" ht="14.25" customHeight="1">
      <c r="A13" s="133">
        <v>2</v>
      </c>
      <c r="B13" s="57" t="s">
        <v>17</v>
      </c>
      <c r="C13" s="126">
        <v>1574089914.18</v>
      </c>
      <c r="D13" s="126">
        <f>+Hoja3!J152</f>
        <v>25650000</v>
      </c>
      <c r="E13" s="126">
        <f>+Hoja3!K20+Hoja3!K22+Hoja3!K48+Hoja3!K50+Hoja3!K52+Hoja3!K54+Hoja3!K56+Hoja3!K106+Hoja3!K130+Hoja3!K148+Hoja3!K150+Hoja3!K154+Hoja3!K156</f>
        <v>14288792.98</v>
      </c>
      <c r="F13" s="134">
        <f>SUM(C13+D13-E13)</f>
        <v>1585451121.2</v>
      </c>
      <c r="G13" s="16"/>
    </row>
    <row r="14" spans="1:7" ht="15">
      <c r="A14" s="133"/>
      <c r="B14" s="57"/>
      <c r="C14" s="138"/>
      <c r="D14" s="126"/>
      <c r="E14" s="126"/>
      <c r="F14" s="134"/>
      <c r="G14" s="16"/>
    </row>
    <row r="15" spans="1:7" ht="15" hidden="1">
      <c r="A15" s="133">
        <v>3</v>
      </c>
      <c r="B15" s="57" t="s">
        <v>72</v>
      </c>
      <c r="C15" s="126"/>
      <c r="D15" s="126"/>
      <c r="E15" s="126"/>
      <c r="F15" s="134">
        <f>SUM(C15+D15-E15)</f>
        <v>0</v>
      </c>
      <c r="G15" s="16"/>
    </row>
    <row r="16" spans="1:7" ht="15" hidden="1">
      <c r="A16" s="133"/>
      <c r="B16" s="57"/>
      <c r="C16" s="138"/>
      <c r="D16" s="126"/>
      <c r="E16" s="126"/>
      <c r="F16" s="134"/>
      <c r="G16" s="16"/>
    </row>
    <row r="17" spans="1:7" ht="15">
      <c r="A17" s="133">
        <v>5</v>
      </c>
      <c r="B17" s="57" t="s">
        <v>26</v>
      </c>
      <c r="C17" s="126">
        <v>16871034697.55</v>
      </c>
      <c r="D17" s="126">
        <f>+Hoja3!J158</f>
        <v>0</v>
      </c>
      <c r="E17" s="126">
        <f>+Hoja3!K26+Hoja3!K74+Hoja3!K76+Hoja3!K132+Hoja3!K134+Hoja3!K136+Hoja3!K158+Hoja3!K160</f>
        <v>78326293.25</v>
      </c>
      <c r="F17" s="134">
        <f>SUM(C17+D17-E17)</f>
        <v>16792708404.3</v>
      </c>
      <c r="G17" s="16"/>
    </row>
    <row r="18" spans="1:6" ht="15">
      <c r="A18" s="133"/>
      <c r="B18" s="57"/>
      <c r="C18" s="126"/>
      <c r="D18" s="126"/>
      <c r="E18" s="139"/>
      <c r="F18" s="134" t="s">
        <v>6</v>
      </c>
    </row>
    <row r="19" spans="1:6" ht="15">
      <c r="A19" s="133">
        <v>6</v>
      </c>
      <c r="B19" s="57" t="s">
        <v>36</v>
      </c>
      <c r="C19" s="126">
        <v>1339063997.82</v>
      </c>
      <c r="D19" s="126">
        <f>+Hoja3!J78+Hoja3!J24</f>
        <v>26500000</v>
      </c>
      <c r="E19" s="126">
        <v>0</v>
      </c>
      <c r="F19" s="134">
        <f>SUM(C19+D19-E19)</f>
        <v>1365563997.82</v>
      </c>
    </row>
    <row r="20" spans="1:6" ht="15">
      <c r="A20" s="133"/>
      <c r="B20" s="57"/>
      <c r="C20" s="126"/>
      <c r="D20" s="126"/>
      <c r="E20" s="57"/>
      <c r="F20" s="134"/>
    </row>
    <row r="21" spans="1:7" ht="15" hidden="1">
      <c r="A21" s="133">
        <v>7</v>
      </c>
      <c r="B21" s="57" t="s">
        <v>30</v>
      </c>
      <c r="C21" s="126"/>
      <c r="D21" s="126"/>
      <c r="E21" s="126"/>
      <c r="F21" s="134">
        <f>SUM(C21+D21-E21)</f>
        <v>0</v>
      </c>
      <c r="G21" s="16"/>
    </row>
    <row r="22" spans="1:7" ht="15" hidden="1">
      <c r="A22" s="133"/>
      <c r="B22" s="57"/>
      <c r="C22" s="126"/>
      <c r="D22" s="126"/>
      <c r="E22" s="126"/>
      <c r="F22" s="134"/>
      <c r="G22" s="16"/>
    </row>
    <row r="23" spans="1:7" ht="15">
      <c r="A23" s="133">
        <v>8</v>
      </c>
      <c r="B23" s="57" t="s">
        <v>84</v>
      </c>
      <c r="C23" s="126">
        <v>20475440.57</v>
      </c>
      <c r="D23" s="126">
        <f>+Hoja3!J80</f>
        <v>7000000</v>
      </c>
      <c r="E23" s="126">
        <v>0</v>
      </c>
      <c r="F23" s="134">
        <f>SUM(C23+D23-E23)</f>
        <v>27475440.57</v>
      </c>
      <c r="G23" s="16"/>
    </row>
    <row r="24" spans="1:7" ht="15.75" thickBot="1">
      <c r="A24" s="133"/>
      <c r="B24" s="57"/>
      <c r="C24" s="126"/>
      <c r="D24" s="126"/>
      <c r="E24" s="126"/>
      <c r="F24" s="134"/>
      <c r="G24" s="16"/>
    </row>
    <row r="25" spans="1:7" ht="15" hidden="1">
      <c r="A25" s="133">
        <v>9</v>
      </c>
      <c r="B25" s="57" t="s">
        <v>46</v>
      </c>
      <c r="C25" s="126"/>
      <c r="D25" s="126"/>
      <c r="E25" s="126"/>
      <c r="F25" s="134">
        <f>SUM(C25+D25-E25)</f>
        <v>0</v>
      </c>
      <c r="G25" s="16"/>
    </row>
    <row r="26" spans="1:7" ht="15.75" hidden="1" thickBot="1">
      <c r="A26" s="128"/>
      <c r="B26" s="57"/>
      <c r="C26" s="126"/>
      <c r="D26" s="126"/>
      <c r="E26" s="126"/>
      <c r="F26" s="134"/>
      <c r="G26" s="16"/>
    </row>
    <row r="27" spans="1:7" ht="15.75" thickBot="1">
      <c r="A27" s="96"/>
      <c r="B27" s="140" t="s">
        <v>7</v>
      </c>
      <c r="C27" s="141">
        <f>SUM(C9:C17)</f>
        <v>30793186710.12</v>
      </c>
      <c r="D27" s="141">
        <f>SUM(D9:D26)</f>
        <v>147059881.09</v>
      </c>
      <c r="E27" s="141">
        <f>SUM(E9:E26)</f>
        <v>147059881.09</v>
      </c>
      <c r="F27" s="142">
        <f>SUM(F15:F23)</f>
        <v>18185747842.69</v>
      </c>
      <c r="G27" s="16">
        <f>+D27-E27</f>
        <v>0</v>
      </c>
    </row>
    <row r="28" spans="1:7" ht="14.25">
      <c r="A28" s="128"/>
      <c r="B28" s="72"/>
      <c r="C28" s="136"/>
      <c r="D28" s="136"/>
      <c r="E28" s="72"/>
      <c r="F28" s="132"/>
      <c r="G28" s="16"/>
    </row>
    <row r="29" spans="1:7" ht="14.25">
      <c r="A29" s="128"/>
      <c r="B29" s="72"/>
      <c r="C29" s="72"/>
      <c r="D29" s="136"/>
      <c r="E29" s="136"/>
      <c r="F29" s="132"/>
      <c r="G29" s="16"/>
    </row>
    <row r="30" spans="1:6" ht="15" thickBot="1">
      <c r="A30" s="128"/>
      <c r="B30" s="82"/>
      <c r="C30" s="72"/>
      <c r="D30" s="72"/>
      <c r="E30" s="82"/>
      <c r="F30" s="129"/>
    </row>
    <row r="31" spans="1:6" ht="15">
      <c r="A31" s="128"/>
      <c r="B31" s="80" t="s">
        <v>8</v>
      </c>
      <c r="C31" s="57"/>
      <c r="D31" s="143"/>
      <c r="E31" s="78" t="s">
        <v>24</v>
      </c>
      <c r="F31" s="102"/>
    </row>
    <row r="32" spans="1:6" ht="15">
      <c r="A32" s="128"/>
      <c r="B32" s="57"/>
      <c r="C32" s="57"/>
      <c r="D32" s="57"/>
      <c r="E32" s="57"/>
      <c r="F32" s="144"/>
    </row>
    <row r="33" spans="1:6" ht="15">
      <c r="A33" s="128"/>
      <c r="B33" s="57"/>
      <c r="C33" s="57"/>
      <c r="D33" s="57"/>
      <c r="E33" s="57"/>
      <c r="F33" s="144"/>
    </row>
    <row r="34" spans="1:6" ht="15.75" thickBot="1">
      <c r="A34" s="128"/>
      <c r="B34" s="130"/>
      <c r="C34" s="57"/>
      <c r="D34" s="57"/>
      <c r="E34" s="130"/>
      <c r="F34" s="131"/>
    </row>
    <row r="35" spans="1:6" ht="15">
      <c r="A35" s="128"/>
      <c r="B35" s="80" t="s">
        <v>9</v>
      </c>
      <c r="C35" s="72"/>
      <c r="D35" s="78"/>
      <c r="E35" s="78" t="s">
        <v>18</v>
      </c>
      <c r="F35" s="102"/>
    </row>
    <row r="36" spans="1:6" ht="15">
      <c r="A36" s="128"/>
      <c r="B36" s="57"/>
      <c r="C36" s="72"/>
      <c r="D36" s="57"/>
      <c r="E36" s="80"/>
      <c r="F36" s="101"/>
    </row>
    <row r="37" spans="1:6" ht="15">
      <c r="A37" s="128"/>
      <c r="B37" s="57"/>
      <c r="C37" s="72"/>
      <c r="D37" s="72"/>
      <c r="E37" s="72"/>
      <c r="F37" s="144"/>
    </row>
    <row r="38" spans="1:6" ht="15.75" thickBot="1">
      <c r="A38" s="128"/>
      <c r="B38" s="72"/>
      <c r="C38" s="72"/>
      <c r="D38" s="80"/>
      <c r="E38" s="80"/>
      <c r="F38" s="132"/>
    </row>
    <row r="39" spans="1:6" ht="15">
      <c r="A39" s="128"/>
      <c r="B39" s="78" t="s">
        <v>19</v>
      </c>
      <c r="C39" s="80"/>
      <c r="D39" s="72"/>
      <c r="E39" s="72"/>
      <c r="F39" s="132"/>
    </row>
    <row r="40" spans="1:6" ht="11.25" customHeight="1">
      <c r="A40" s="128"/>
      <c r="B40" s="80"/>
      <c r="C40" s="80"/>
      <c r="D40" s="72"/>
      <c r="E40" s="72"/>
      <c r="F40" s="132"/>
    </row>
    <row r="41" spans="1:6" ht="13.5" customHeight="1" thickBot="1">
      <c r="A41" s="81" t="s">
        <v>92</v>
      </c>
      <c r="B41" s="82"/>
      <c r="C41" s="82"/>
      <c r="D41" s="82"/>
      <c r="E41" s="82"/>
      <c r="F41" s="129"/>
    </row>
    <row r="42" spans="4:5" ht="12.75">
      <c r="D42" s="127"/>
      <c r="E42" s="127"/>
    </row>
    <row r="43" spans="3:5" ht="12.75">
      <c r="C43" s="16"/>
      <c r="D43" s="16">
        <f>+D27-Hoja3!J162</f>
        <v>0</v>
      </c>
      <c r="E43" s="17"/>
    </row>
    <row r="44" spans="2:3" ht="12.75">
      <c r="B44" s="9"/>
      <c r="C44" s="23"/>
    </row>
    <row r="46" ht="12.75">
      <c r="C46" s="16"/>
    </row>
  </sheetData>
  <sheetProtection/>
  <mergeCells count="4">
    <mergeCell ref="A1:F1"/>
    <mergeCell ref="A5:F5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0"/>
  <sheetViews>
    <sheetView view="pageBreakPreview" zoomScale="73" zoomScaleNormal="90" zoomScaleSheetLayoutView="73" workbookViewId="0" topLeftCell="A1">
      <selection activeCell="H98" sqref="H98"/>
    </sheetView>
  </sheetViews>
  <sheetFormatPr defaultColWidth="11.421875" defaultRowHeight="12.75"/>
  <cols>
    <col min="1" max="1" width="3.57421875" style="202" customWidth="1"/>
    <col min="2" max="2" width="6.28125" style="202" bestFit="1" customWidth="1"/>
    <col min="3" max="3" width="5.421875" style="202" customWidth="1"/>
    <col min="4" max="4" width="4.8515625" style="202" customWidth="1"/>
    <col min="5" max="5" width="5.421875" style="202" customWidth="1"/>
    <col min="6" max="7" width="6.7109375" style="202" customWidth="1"/>
    <col min="8" max="8" width="46.28125" style="37" customWidth="1"/>
    <col min="9" max="9" width="28.140625" style="35" customWidth="1"/>
    <col min="10" max="10" width="26.28125" style="17" customWidth="1"/>
    <col min="11" max="11" width="25.421875" style="17" customWidth="1"/>
    <col min="12" max="12" width="22.00390625" style="196" customWidth="1"/>
    <col min="13" max="13" width="17.00390625" style="11" customWidth="1"/>
    <col min="14" max="14" width="18.00390625" style="11" bestFit="1" customWidth="1"/>
    <col min="15" max="15" width="17.8515625" style="11" bestFit="1" customWidth="1"/>
    <col min="16" max="16" width="15.28125" style="29" bestFit="1" customWidth="1"/>
    <col min="17" max="17" width="16.7109375" style="29" bestFit="1" customWidth="1"/>
    <col min="18" max="19" width="14.00390625" style="11" bestFit="1" customWidth="1"/>
    <col min="20" max="21" width="14.8515625" style="11" bestFit="1" customWidth="1"/>
    <col min="22" max="22" width="13.140625" style="11" bestFit="1" customWidth="1"/>
    <col min="23" max="23" width="11.57421875" style="11" bestFit="1" customWidth="1"/>
    <col min="24" max="24" width="15.00390625" style="11" bestFit="1" customWidth="1"/>
    <col min="25" max="25" width="13.00390625" style="11" bestFit="1" customWidth="1"/>
    <col min="26" max="26" width="11.57421875" style="11" bestFit="1" customWidth="1"/>
    <col min="27" max="27" width="15.00390625" style="11" bestFit="1" customWidth="1"/>
    <col min="28" max="16384" width="11.421875" style="11" customWidth="1"/>
  </cols>
  <sheetData>
    <row r="1" spans="1:17" ht="12.75">
      <c r="A1" s="267" t="s">
        <v>133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  <c r="P1" s="28"/>
      <c r="Q1" s="28"/>
    </row>
    <row r="2" spans="1:17" ht="12.7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P2" s="28"/>
      <c r="Q2" s="28"/>
    </row>
    <row r="3" spans="1:17" ht="13.5" thickBot="1">
      <c r="A3" s="270" t="s">
        <v>128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2"/>
      <c r="P3" s="28"/>
      <c r="Q3" s="28"/>
    </row>
    <row r="4" spans="1:17" ht="13.5" thickBot="1">
      <c r="A4" s="188" t="s">
        <v>10</v>
      </c>
      <c r="B4" s="189" t="s">
        <v>11</v>
      </c>
      <c r="C4" s="189" t="s">
        <v>12</v>
      </c>
      <c r="D4" s="189" t="s">
        <v>13</v>
      </c>
      <c r="E4" s="189" t="s">
        <v>14</v>
      </c>
      <c r="F4" s="189" t="s">
        <v>15</v>
      </c>
      <c r="G4" s="189"/>
      <c r="H4" s="103" t="s">
        <v>91</v>
      </c>
      <c r="I4" s="26" t="s">
        <v>1</v>
      </c>
      <c r="J4" s="104" t="s">
        <v>2</v>
      </c>
      <c r="K4" s="104" t="s">
        <v>3</v>
      </c>
      <c r="L4" s="192" t="s">
        <v>4</v>
      </c>
      <c r="P4" s="28"/>
      <c r="Q4" s="28"/>
    </row>
    <row r="5" spans="1:17" ht="12.75">
      <c r="A5" s="198"/>
      <c r="B5" s="197"/>
      <c r="C5" s="197"/>
      <c r="D5" s="197"/>
      <c r="E5" s="197"/>
      <c r="F5" s="197"/>
      <c r="G5" s="197"/>
      <c r="H5" s="190"/>
      <c r="I5" s="191"/>
      <c r="J5" s="191"/>
      <c r="K5" s="191"/>
      <c r="L5" s="193"/>
      <c r="P5" s="28"/>
      <c r="Q5" s="28"/>
    </row>
    <row r="6" spans="1:17" ht="12.75">
      <c r="A6" s="198">
        <v>1</v>
      </c>
      <c r="B6" s="197">
        <v>1</v>
      </c>
      <c r="C6" s="197"/>
      <c r="D6" s="197">
        <v>0</v>
      </c>
      <c r="E6" s="197">
        <v>2</v>
      </c>
      <c r="F6" s="197">
        <v>3</v>
      </c>
      <c r="G6" s="197"/>
      <c r="H6" s="190" t="str">
        <f>+Hoja4!E57</f>
        <v>Disponibilidad </v>
      </c>
      <c r="I6" s="191">
        <v>20998467.37</v>
      </c>
      <c r="J6" s="191"/>
      <c r="K6" s="191">
        <f>+Hoja4!G57</f>
        <v>1500000</v>
      </c>
      <c r="L6" s="193">
        <f>+I6+J6-K6</f>
        <v>19498467.37</v>
      </c>
      <c r="P6" s="28"/>
      <c r="Q6" s="28"/>
    </row>
    <row r="7" spans="1:17" ht="12.75">
      <c r="A7" s="198"/>
      <c r="B7" s="197"/>
      <c r="C7" s="197"/>
      <c r="D7" s="197"/>
      <c r="E7" s="197"/>
      <c r="F7" s="197"/>
      <c r="G7" s="197"/>
      <c r="H7" s="190"/>
      <c r="I7" s="191"/>
      <c r="J7" s="191"/>
      <c r="K7" s="191"/>
      <c r="L7" s="193"/>
      <c r="P7" s="28"/>
      <c r="Q7" s="28"/>
    </row>
    <row r="8" spans="1:17" ht="12.75">
      <c r="A8" s="198">
        <v>1</v>
      </c>
      <c r="B8" s="197">
        <v>1</v>
      </c>
      <c r="C8" s="197"/>
      <c r="D8" s="197">
        <v>0</v>
      </c>
      <c r="E8" s="197">
        <v>3</v>
      </c>
      <c r="F8" s="197">
        <v>1</v>
      </c>
      <c r="G8" s="197"/>
      <c r="H8" s="190" t="str">
        <f>+Hoja4!E71</f>
        <v>Restribución por Años Servidos</v>
      </c>
      <c r="I8" s="191">
        <v>192668866.83</v>
      </c>
      <c r="J8" s="191"/>
      <c r="K8" s="191">
        <f>+Hoja4!G71+Hoja4!G6</f>
        <v>42000000</v>
      </c>
      <c r="L8" s="193">
        <f>+I8+J8-K8</f>
        <v>150668866.83</v>
      </c>
      <c r="P8" s="28"/>
      <c r="Q8" s="28"/>
    </row>
    <row r="9" spans="1:17" ht="12.75">
      <c r="A9" s="198"/>
      <c r="B9" s="197"/>
      <c r="C9" s="197"/>
      <c r="D9" s="197"/>
      <c r="E9" s="197"/>
      <c r="F9" s="197"/>
      <c r="G9" s="197"/>
      <c r="H9" s="190"/>
      <c r="I9" s="191"/>
      <c r="J9" s="191"/>
      <c r="K9" s="191"/>
      <c r="L9" s="193"/>
      <c r="P9" s="28"/>
      <c r="Q9" s="28"/>
    </row>
    <row r="10" spans="1:17" ht="12.75">
      <c r="A10" s="198">
        <v>1</v>
      </c>
      <c r="B10" s="197">
        <v>1</v>
      </c>
      <c r="C10" s="197"/>
      <c r="D10" s="197">
        <v>1</v>
      </c>
      <c r="E10" s="197">
        <v>3</v>
      </c>
      <c r="F10" s="197">
        <v>1</v>
      </c>
      <c r="G10" s="197"/>
      <c r="H10" s="190" t="str">
        <f>+Hoja4!A20</f>
        <v>Información </v>
      </c>
      <c r="I10" s="191">
        <v>14933667.69</v>
      </c>
      <c r="J10" s="191">
        <f>+Hoja4!C20</f>
        <v>803927.25</v>
      </c>
      <c r="K10" s="191"/>
      <c r="L10" s="193">
        <f>+I10+J10-K10</f>
        <v>15737594.94</v>
      </c>
      <c r="P10" s="28"/>
      <c r="Q10" s="28"/>
    </row>
    <row r="11" spans="1:17" ht="12.75">
      <c r="A11" s="198"/>
      <c r="B11" s="197"/>
      <c r="C11" s="197"/>
      <c r="D11" s="197"/>
      <c r="E11" s="197"/>
      <c r="F11" s="197"/>
      <c r="G11" s="197"/>
      <c r="H11" s="190"/>
      <c r="I11" s="191"/>
      <c r="J11" s="191"/>
      <c r="K11" s="191"/>
      <c r="L11" s="193"/>
      <c r="P11" s="28"/>
      <c r="Q11" s="28"/>
    </row>
    <row r="12" spans="1:17" ht="25.5">
      <c r="A12" s="198">
        <v>1</v>
      </c>
      <c r="B12" s="197">
        <v>1</v>
      </c>
      <c r="C12" s="197"/>
      <c r="D12" s="197">
        <v>1</v>
      </c>
      <c r="E12" s="197">
        <v>3</v>
      </c>
      <c r="F12" s="197">
        <v>6</v>
      </c>
      <c r="G12" s="197"/>
      <c r="H12" s="190" t="str">
        <f>+Hoja4!A12</f>
        <v>Comisiones y Gastos por Servicios Financieros y Comerciales</v>
      </c>
      <c r="I12" s="191">
        <v>43851204.41</v>
      </c>
      <c r="J12" s="191">
        <f>+Hoja4!C12+Hoja4!C7</f>
        <v>12250000</v>
      </c>
      <c r="K12" s="191"/>
      <c r="L12" s="193">
        <f aca="true" t="shared" si="0" ref="L12:L74">+I12+J12-K12</f>
        <v>56101204.41</v>
      </c>
      <c r="P12" s="28"/>
      <c r="Q12" s="28"/>
    </row>
    <row r="13" spans="1:17" ht="12.75">
      <c r="A13" s="198"/>
      <c r="B13" s="197"/>
      <c r="C13" s="197"/>
      <c r="D13" s="197"/>
      <c r="E13" s="197"/>
      <c r="F13" s="197"/>
      <c r="G13" s="197"/>
      <c r="H13" s="190"/>
      <c r="I13" s="191"/>
      <c r="J13" s="191"/>
      <c r="K13" s="191"/>
      <c r="L13" s="193"/>
      <c r="P13" s="28"/>
      <c r="Q13" s="28"/>
    </row>
    <row r="14" spans="1:17" ht="12.75">
      <c r="A14" s="198">
        <v>1</v>
      </c>
      <c r="B14" s="197">
        <v>1</v>
      </c>
      <c r="C14" s="197"/>
      <c r="D14" s="197">
        <v>1</v>
      </c>
      <c r="E14" s="197">
        <v>4</v>
      </c>
      <c r="F14" s="197">
        <v>6</v>
      </c>
      <c r="G14" s="197"/>
      <c r="H14" s="190" t="str">
        <f>+Hoja4!E23</f>
        <v>Servicios Generales</v>
      </c>
      <c r="I14" s="191">
        <v>51985732.89</v>
      </c>
      <c r="J14" s="191"/>
      <c r="K14" s="191">
        <f>+Hoja4!G23</f>
        <v>82800</v>
      </c>
      <c r="L14" s="193">
        <f t="shared" si="0"/>
        <v>51902932.89</v>
      </c>
      <c r="P14" s="28"/>
      <c r="Q14" s="28"/>
    </row>
    <row r="15" spans="1:17" ht="12.75">
      <c r="A15" s="198"/>
      <c r="B15" s="197"/>
      <c r="C15" s="197"/>
      <c r="D15" s="197"/>
      <c r="E15" s="197"/>
      <c r="F15" s="197"/>
      <c r="G15" s="197"/>
      <c r="H15" s="190"/>
      <c r="I15" s="191"/>
      <c r="J15" s="191"/>
      <c r="K15" s="191"/>
      <c r="L15" s="193"/>
      <c r="P15" s="28"/>
      <c r="Q15" s="28"/>
    </row>
    <row r="16" spans="1:17" ht="25.5">
      <c r="A16" s="198">
        <v>1</v>
      </c>
      <c r="B16" s="197">
        <v>1</v>
      </c>
      <c r="C16" s="197"/>
      <c r="D16" s="197">
        <v>1</v>
      </c>
      <c r="E16" s="197">
        <v>8</v>
      </c>
      <c r="F16" s="197">
        <v>5</v>
      </c>
      <c r="G16" s="197"/>
      <c r="H16" s="190" t="str">
        <f>+Hoja4!E20</f>
        <v>Mantenimiento y Reparaciónde Equipo de Transporte</v>
      </c>
      <c r="I16" s="191">
        <v>14720484.37</v>
      </c>
      <c r="J16" s="191"/>
      <c r="K16" s="191">
        <f>+Hoja4!G20</f>
        <v>715000</v>
      </c>
      <c r="L16" s="193">
        <f t="shared" si="0"/>
        <v>14005484.37</v>
      </c>
      <c r="P16" s="28"/>
      <c r="Q16" s="28"/>
    </row>
    <row r="17" spans="1:17" ht="12.75">
      <c r="A17" s="198"/>
      <c r="B17" s="197"/>
      <c r="C17" s="197"/>
      <c r="D17" s="197"/>
      <c r="E17" s="197"/>
      <c r="F17" s="197"/>
      <c r="G17" s="197"/>
      <c r="H17" s="190"/>
      <c r="I17" s="191"/>
      <c r="J17" s="191"/>
      <c r="K17" s="191"/>
      <c r="L17" s="193"/>
      <c r="P17" s="28"/>
      <c r="Q17" s="28"/>
    </row>
    <row r="18" spans="1:17" ht="25.5">
      <c r="A18" s="198">
        <v>1</v>
      </c>
      <c r="B18" s="197">
        <v>1</v>
      </c>
      <c r="C18" s="197"/>
      <c r="D18" s="197">
        <v>1</v>
      </c>
      <c r="E18" s="197">
        <v>8</v>
      </c>
      <c r="F18" s="197">
        <v>7</v>
      </c>
      <c r="G18" s="197"/>
      <c r="H18" s="190" t="str">
        <f>+Hoja4!E15</f>
        <v>Mantenimiento y Reparación de Equipo y Mobiliario de Oficina </v>
      </c>
      <c r="I18" s="191">
        <v>19119464.21</v>
      </c>
      <c r="J18" s="191"/>
      <c r="K18" s="191">
        <f>+Hoja4!G15</f>
        <v>1450000</v>
      </c>
      <c r="L18" s="193">
        <f t="shared" si="0"/>
        <v>17669464.21</v>
      </c>
      <c r="P18" s="28"/>
      <c r="Q18" s="28"/>
    </row>
    <row r="19" spans="1:17" ht="12.75">
      <c r="A19" s="198"/>
      <c r="B19" s="197"/>
      <c r="C19" s="197"/>
      <c r="D19" s="197"/>
      <c r="E19" s="197"/>
      <c r="F19" s="197"/>
      <c r="G19" s="197"/>
      <c r="H19" s="190"/>
      <c r="I19" s="191"/>
      <c r="J19" s="191"/>
      <c r="K19" s="191"/>
      <c r="L19" s="193"/>
      <c r="P19" s="28"/>
      <c r="Q19" s="28"/>
    </row>
    <row r="20" spans="1:17" ht="12.75">
      <c r="A20" s="198">
        <v>1</v>
      </c>
      <c r="B20" s="197">
        <v>1</v>
      </c>
      <c r="C20" s="197"/>
      <c r="D20" s="197">
        <v>2</v>
      </c>
      <c r="E20" s="197">
        <v>3</v>
      </c>
      <c r="F20" s="197">
        <v>1</v>
      </c>
      <c r="G20" s="197"/>
      <c r="H20" s="190" t="str">
        <f>+Hoja4!E21</f>
        <v>Materiales y Productos Metálicos</v>
      </c>
      <c r="I20" s="191">
        <v>1103430.69</v>
      </c>
      <c r="J20" s="191"/>
      <c r="K20" s="191">
        <f>+Hoja4!G21</f>
        <v>1876</v>
      </c>
      <c r="L20" s="193">
        <f t="shared" si="0"/>
        <v>1101554.69</v>
      </c>
      <c r="P20" s="28"/>
      <c r="Q20" s="28"/>
    </row>
    <row r="21" spans="1:17" ht="12.75">
      <c r="A21" s="198"/>
      <c r="B21" s="197"/>
      <c r="C21" s="197"/>
      <c r="D21" s="197"/>
      <c r="E21" s="197"/>
      <c r="F21" s="197"/>
      <c r="G21" s="197"/>
      <c r="H21" s="190"/>
      <c r="I21" s="191"/>
      <c r="J21" s="191"/>
      <c r="K21" s="191"/>
      <c r="L21" s="193"/>
      <c r="P21" s="28"/>
      <c r="Q21" s="28"/>
    </row>
    <row r="22" spans="1:17" ht="12.75">
      <c r="A22" s="198">
        <v>1</v>
      </c>
      <c r="B22" s="197">
        <v>1</v>
      </c>
      <c r="C22" s="197"/>
      <c r="D22" s="197">
        <v>2</v>
      </c>
      <c r="E22" s="197">
        <v>99</v>
      </c>
      <c r="F22" s="197">
        <v>5</v>
      </c>
      <c r="G22" s="197"/>
      <c r="H22" s="190" t="str">
        <f>+Hoja4!E12</f>
        <v>Útiles y Materiales de Limpieza</v>
      </c>
      <c r="I22" s="191">
        <v>4179346.32</v>
      </c>
      <c r="J22" s="191"/>
      <c r="K22" s="191">
        <f>+Hoja4!G12+Hoja4!G22</f>
        <v>801525</v>
      </c>
      <c r="L22" s="193">
        <f t="shared" si="0"/>
        <v>3377821.32</v>
      </c>
      <c r="P22" s="28"/>
      <c r="Q22" s="28"/>
    </row>
    <row r="23" spans="1:17" ht="12.75">
      <c r="A23" s="198"/>
      <c r="B23" s="197"/>
      <c r="C23" s="197"/>
      <c r="D23" s="197"/>
      <c r="E23" s="197"/>
      <c r="F23" s="197"/>
      <c r="G23" s="197"/>
      <c r="H23" s="190"/>
      <c r="I23" s="191"/>
      <c r="J23" s="191"/>
      <c r="K23" s="191"/>
      <c r="L23" s="193"/>
      <c r="P23" s="28"/>
      <c r="Q23" s="28"/>
    </row>
    <row r="24" spans="1:17" ht="12.75">
      <c r="A24" s="198">
        <v>1</v>
      </c>
      <c r="B24" s="197">
        <v>1</v>
      </c>
      <c r="C24" s="197"/>
      <c r="D24" s="197">
        <v>6</v>
      </c>
      <c r="E24" s="197">
        <v>6</v>
      </c>
      <c r="F24" s="197">
        <v>1</v>
      </c>
      <c r="G24" s="197"/>
      <c r="H24" s="190" t="str">
        <f>+Hoja4!A6</f>
        <v>Indemnizaciones </v>
      </c>
      <c r="I24" s="191">
        <v>2912910.83</v>
      </c>
      <c r="J24" s="191">
        <f>+Hoja4!C6</f>
        <v>25000000</v>
      </c>
      <c r="K24" s="191"/>
      <c r="L24" s="193">
        <f t="shared" si="0"/>
        <v>27912910.83</v>
      </c>
      <c r="P24" s="28"/>
      <c r="Q24" s="28"/>
    </row>
    <row r="25" spans="1:17" ht="12.75">
      <c r="A25" s="198"/>
      <c r="B25" s="197"/>
      <c r="C25" s="197"/>
      <c r="D25" s="197"/>
      <c r="E25" s="197"/>
      <c r="F25" s="197"/>
      <c r="G25" s="197"/>
      <c r="H25" s="190"/>
      <c r="I25" s="191"/>
      <c r="J25" s="191"/>
      <c r="K25" s="191"/>
      <c r="L25" s="193"/>
      <c r="P25" s="28"/>
      <c r="Q25" s="28"/>
    </row>
    <row r="26" spans="1:17" ht="12.75">
      <c r="A26" s="198">
        <v>1</v>
      </c>
      <c r="B26" s="197">
        <v>3</v>
      </c>
      <c r="C26" s="197"/>
      <c r="D26" s="197">
        <v>5</v>
      </c>
      <c r="E26" s="197">
        <v>1</v>
      </c>
      <c r="F26" s="197">
        <v>99</v>
      </c>
      <c r="G26" s="197"/>
      <c r="H26" s="190" t="str">
        <f>+Hoja4!E24</f>
        <v>Maquinaria y Equipo Diverso</v>
      </c>
      <c r="I26" s="191">
        <v>1081916.38</v>
      </c>
      <c r="J26" s="191"/>
      <c r="K26" s="191">
        <f>+Hoja4!G24</f>
        <v>2726.25</v>
      </c>
      <c r="L26" s="193">
        <f t="shared" si="0"/>
        <v>1079190.13</v>
      </c>
      <c r="P26" s="28"/>
      <c r="Q26" s="28"/>
    </row>
    <row r="27" spans="1:17" ht="12.75">
      <c r="A27" s="198"/>
      <c r="B27" s="197"/>
      <c r="C27" s="197"/>
      <c r="D27" s="197"/>
      <c r="E27" s="197"/>
      <c r="F27" s="197"/>
      <c r="G27" s="197"/>
      <c r="H27" s="190"/>
      <c r="I27" s="191"/>
      <c r="J27" s="214"/>
      <c r="K27" s="191"/>
      <c r="L27" s="193"/>
      <c r="M27" s="75"/>
      <c r="P27" s="28"/>
      <c r="Q27" s="28"/>
    </row>
    <row r="28" spans="1:17" ht="25.5">
      <c r="A28" s="198">
        <v>2</v>
      </c>
      <c r="B28" s="197">
        <v>2</v>
      </c>
      <c r="C28" s="197"/>
      <c r="D28" s="197">
        <v>1</v>
      </c>
      <c r="E28" s="197">
        <v>3</v>
      </c>
      <c r="F28" s="197">
        <v>6</v>
      </c>
      <c r="G28" s="197"/>
      <c r="H28" s="190" t="str">
        <f>+Hoja4!A29</f>
        <v>Comisiones y Gastos por Servicios Financieros y Comerciales</v>
      </c>
      <c r="I28" s="191">
        <v>0</v>
      </c>
      <c r="J28" s="214">
        <f>+Hoja4!C29</f>
        <v>655200</v>
      </c>
      <c r="K28" s="191"/>
      <c r="L28" s="193">
        <f t="shared" si="0"/>
        <v>655200</v>
      </c>
      <c r="M28" s="75"/>
      <c r="P28" s="28"/>
      <c r="Q28" s="28"/>
    </row>
    <row r="29" spans="1:17" ht="12.75">
      <c r="A29" s="198"/>
      <c r="B29" s="197"/>
      <c r="C29" s="197"/>
      <c r="D29" s="197"/>
      <c r="E29" s="197"/>
      <c r="F29" s="197"/>
      <c r="G29" s="197"/>
      <c r="H29" s="190"/>
      <c r="I29" s="191"/>
      <c r="J29" s="214"/>
      <c r="K29" s="191"/>
      <c r="L29" s="193"/>
      <c r="M29" s="75"/>
      <c r="P29" s="28"/>
      <c r="Q29" s="28"/>
    </row>
    <row r="30" spans="1:17" ht="12.75">
      <c r="A30" s="198">
        <v>2</v>
      </c>
      <c r="B30" s="197">
        <v>2</v>
      </c>
      <c r="C30" s="197"/>
      <c r="D30" s="197">
        <v>1</v>
      </c>
      <c r="E30" s="197">
        <v>4</v>
      </c>
      <c r="F30" s="197">
        <v>99</v>
      </c>
      <c r="G30" s="197"/>
      <c r="H30" s="190" t="str">
        <f>+Hoja4!E29</f>
        <v>Otros Servicios de Gestión y Apoyo</v>
      </c>
      <c r="I30" s="191">
        <v>1345164711.35</v>
      </c>
      <c r="J30" s="214"/>
      <c r="K30" s="191">
        <f>+Hoja4!G29</f>
        <v>655200</v>
      </c>
      <c r="L30" s="193">
        <f t="shared" si="0"/>
        <v>1344509511.35</v>
      </c>
      <c r="M30" s="75"/>
      <c r="P30" s="28"/>
      <c r="Q30" s="28"/>
    </row>
    <row r="31" spans="1:17" ht="12.75">
      <c r="A31" s="198"/>
      <c r="B31" s="197"/>
      <c r="C31" s="197"/>
      <c r="D31" s="197"/>
      <c r="E31" s="197"/>
      <c r="F31" s="197"/>
      <c r="G31" s="197"/>
      <c r="H31" s="190"/>
      <c r="I31" s="191"/>
      <c r="J31" s="214"/>
      <c r="K31" s="191"/>
      <c r="L31" s="193"/>
      <c r="M31" s="75"/>
      <c r="P31" s="28"/>
      <c r="Q31" s="28"/>
    </row>
    <row r="32" spans="1:17" ht="25.5">
      <c r="A32" s="198">
        <v>2</v>
      </c>
      <c r="B32" s="197">
        <v>5</v>
      </c>
      <c r="C32" s="197"/>
      <c r="D32" s="197">
        <v>1</v>
      </c>
      <c r="E32" s="197">
        <v>3</v>
      </c>
      <c r="F32" s="197">
        <v>6</v>
      </c>
      <c r="G32" s="197"/>
      <c r="H32" s="190" t="str">
        <f>+Hoja4!A34</f>
        <v>Comisiones y Gastos por Servicios Financieros y Comerciales</v>
      </c>
      <c r="I32" s="191">
        <v>0</v>
      </c>
      <c r="J32" s="214">
        <f>+Hoja4!C34</f>
        <v>300000</v>
      </c>
      <c r="K32" s="191"/>
      <c r="L32" s="193">
        <f t="shared" si="0"/>
        <v>300000</v>
      </c>
      <c r="M32" s="75"/>
      <c r="P32" s="28"/>
      <c r="Q32" s="28"/>
    </row>
    <row r="33" spans="1:17" ht="12.75">
      <c r="A33" s="198"/>
      <c r="B33" s="197"/>
      <c r="C33" s="197"/>
      <c r="D33" s="197"/>
      <c r="E33" s="197"/>
      <c r="F33" s="197"/>
      <c r="G33" s="197"/>
      <c r="H33" s="190"/>
      <c r="I33" s="191"/>
      <c r="J33" s="214"/>
      <c r="K33" s="191"/>
      <c r="L33" s="193"/>
      <c r="M33" s="75"/>
      <c r="P33" s="28"/>
      <c r="Q33" s="28"/>
    </row>
    <row r="34" spans="1:17" ht="12.75">
      <c r="A34" s="198">
        <v>2</v>
      </c>
      <c r="B34" s="197">
        <v>5</v>
      </c>
      <c r="C34" s="197"/>
      <c r="D34" s="197">
        <v>1</v>
      </c>
      <c r="E34" s="197">
        <v>4</v>
      </c>
      <c r="F34" s="197">
        <v>6</v>
      </c>
      <c r="G34" s="197"/>
      <c r="H34" s="190" t="str">
        <f>+Hoja4!E34</f>
        <v>Servicios Generales </v>
      </c>
      <c r="I34" s="191">
        <v>1900000</v>
      </c>
      <c r="J34" s="214"/>
      <c r="K34" s="191">
        <f>+Hoja4!G34</f>
        <v>300000</v>
      </c>
      <c r="L34" s="193">
        <f t="shared" si="0"/>
        <v>1600000</v>
      </c>
      <c r="M34" s="75"/>
      <c r="P34" s="28"/>
      <c r="Q34" s="28"/>
    </row>
    <row r="35" spans="1:17" ht="12.75">
      <c r="A35" s="198"/>
      <c r="B35" s="197"/>
      <c r="C35" s="197"/>
      <c r="D35" s="197"/>
      <c r="E35" s="197"/>
      <c r="F35" s="197"/>
      <c r="G35" s="197"/>
      <c r="H35" s="190"/>
      <c r="I35" s="191"/>
      <c r="J35" s="214"/>
      <c r="K35" s="191"/>
      <c r="L35" s="193"/>
      <c r="M35" s="75"/>
      <c r="P35" s="28"/>
      <c r="Q35" s="28"/>
    </row>
    <row r="36" spans="1:17" ht="12.75">
      <c r="A36" s="198">
        <v>2</v>
      </c>
      <c r="B36" s="197">
        <v>6</v>
      </c>
      <c r="C36" s="197"/>
      <c r="D36" s="197">
        <v>1</v>
      </c>
      <c r="E36" s="197">
        <v>2</v>
      </c>
      <c r="F36" s="197">
        <v>2</v>
      </c>
      <c r="G36" s="197"/>
      <c r="H36" s="190" t="str">
        <f>+Hoja4!E40</f>
        <v>Servicio de Energía Eléctrica</v>
      </c>
      <c r="I36" s="191">
        <v>63842325</v>
      </c>
      <c r="J36" s="214"/>
      <c r="K36" s="191">
        <f>+Hoja4!G40</f>
        <v>2200000</v>
      </c>
      <c r="L36" s="193">
        <f t="shared" si="0"/>
        <v>61642325</v>
      </c>
      <c r="M36" s="75"/>
      <c r="P36" s="28"/>
      <c r="Q36" s="28"/>
    </row>
    <row r="37" spans="1:17" ht="12.75">
      <c r="A37" s="198"/>
      <c r="B37" s="197"/>
      <c r="C37" s="197"/>
      <c r="D37" s="197"/>
      <c r="E37" s="197"/>
      <c r="F37" s="197"/>
      <c r="G37" s="197"/>
      <c r="H37" s="190"/>
      <c r="I37" s="191"/>
      <c r="J37" s="214"/>
      <c r="K37" s="191"/>
      <c r="L37" s="193"/>
      <c r="M37" s="75"/>
      <c r="P37" s="28"/>
      <c r="Q37" s="28"/>
    </row>
    <row r="38" spans="1:17" ht="25.5">
      <c r="A38" s="198">
        <v>2</v>
      </c>
      <c r="B38" s="197">
        <v>6</v>
      </c>
      <c r="C38" s="197"/>
      <c r="D38" s="197">
        <v>1</v>
      </c>
      <c r="E38" s="197">
        <v>3</v>
      </c>
      <c r="F38" s="197">
        <v>6</v>
      </c>
      <c r="G38" s="197"/>
      <c r="H38" s="190" t="str">
        <f>+Hoja4!A40</f>
        <v>Comisiones y Gastos por Servicios Financieros y Comerciales</v>
      </c>
      <c r="I38" s="191">
        <v>0</v>
      </c>
      <c r="J38" s="214">
        <f>+Hoja4!C40</f>
        <v>2200000</v>
      </c>
      <c r="K38" s="191"/>
      <c r="L38" s="193">
        <f t="shared" si="0"/>
        <v>2200000</v>
      </c>
      <c r="M38" s="75"/>
      <c r="P38" s="28"/>
      <c r="Q38" s="28"/>
    </row>
    <row r="39" spans="1:17" ht="12.75">
      <c r="A39" s="198"/>
      <c r="B39" s="197"/>
      <c r="C39" s="197"/>
      <c r="D39" s="197"/>
      <c r="E39" s="197"/>
      <c r="F39" s="197"/>
      <c r="G39" s="197"/>
      <c r="H39" s="190"/>
      <c r="I39" s="191"/>
      <c r="J39" s="214"/>
      <c r="K39" s="191"/>
      <c r="L39" s="193"/>
      <c r="M39" s="75"/>
      <c r="P39" s="28"/>
      <c r="Q39" s="28"/>
    </row>
    <row r="40" spans="1:17" ht="12.75">
      <c r="A40" s="198">
        <v>2</v>
      </c>
      <c r="B40" s="197">
        <v>7</v>
      </c>
      <c r="C40" s="197"/>
      <c r="D40" s="197">
        <v>1</v>
      </c>
      <c r="E40" s="197">
        <v>4</v>
      </c>
      <c r="F40" s="197">
        <v>3</v>
      </c>
      <c r="G40" s="197"/>
      <c r="H40" s="190" t="str">
        <f>+Hoja4!A46</f>
        <v>Servicios de Ingeniería</v>
      </c>
      <c r="I40" s="191">
        <v>890000</v>
      </c>
      <c r="J40" s="214">
        <f>+Hoja4!C46</f>
        <v>500000</v>
      </c>
      <c r="K40" s="191"/>
      <c r="L40" s="193">
        <f t="shared" si="0"/>
        <v>1390000</v>
      </c>
      <c r="M40" s="75"/>
      <c r="P40" s="28"/>
      <c r="Q40" s="28"/>
    </row>
    <row r="41" spans="1:17" ht="12.75">
      <c r="A41" s="198"/>
      <c r="B41" s="197"/>
      <c r="C41" s="197"/>
      <c r="D41" s="197"/>
      <c r="E41" s="197"/>
      <c r="F41" s="197"/>
      <c r="G41" s="197"/>
      <c r="H41" s="190"/>
      <c r="I41" s="191"/>
      <c r="J41" s="214"/>
      <c r="K41" s="191"/>
      <c r="L41" s="193"/>
      <c r="M41" s="75"/>
      <c r="P41" s="28"/>
      <c r="Q41" s="28"/>
    </row>
    <row r="42" spans="1:17" ht="12.75">
      <c r="A42" s="198">
        <v>2</v>
      </c>
      <c r="B42" s="197">
        <v>7</v>
      </c>
      <c r="C42" s="197"/>
      <c r="D42" s="197">
        <v>1</v>
      </c>
      <c r="E42" s="197">
        <v>4</v>
      </c>
      <c r="F42" s="197">
        <v>6</v>
      </c>
      <c r="G42" s="197"/>
      <c r="H42" s="190" t="str">
        <f>+Hoja4!A47</f>
        <v>Servicios Generales</v>
      </c>
      <c r="I42" s="191">
        <v>890000</v>
      </c>
      <c r="J42" s="214">
        <f>+Hoja4!C47</f>
        <v>2958958.98</v>
      </c>
      <c r="K42" s="191"/>
      <c r="L42" s="193">
        <f t="shared" si="0"/>
        <v>3848958.98</v>
      </c>
      <c r="M42" s="75"/>
      <c r="P42" s="28"/>
      <c r="Q42" s="28"/>
    </row>
    <row r="43" spans="1:17" ht="12.75">
      <c r="A43" s="198"/>
      <c r="B43" s="197"/>
      <c r="C43" s="197"/>
      <c r="D43" s="197"/>
      <c r="E43" s="197"/>
      <c r="F43" s="197"/>
      <c r="G43" s="197"/>
      <c r="H43" s="190"/>
      <c r="I43" s="191"/>
      <c r="J43" s="214"/>
      <c r="K43" s="191"/>
      <c r="L43" s="193"/>
      <c r="M43" s="75"/>
      <c r="P43" s="28"/>
      <c r="Q43" s="28"/>
    </row>
    <row r="44" spans="1:17" ht="25.5">
      <c r="A44" s="198">
        <v>2</v>
      </c>
      <c r="B44" s="197">
        <v>7</v>
      </c>
      <c r="C44" s="197"/>
      <c r="D44" s="197">
        <v>1</v>
      </c>
      <c r="E44" s="197">
        <v>8</v>
      </c>
      <c r="F44" s="197">
        <v>7</v>
      </c>
      <c r="G44" s="197"/>
      <c r="H44" s="190" t="str">
        <f>+Hoja4!E46</f>
        <v>Mantenimiento y Reparación de Equipo y Mobiliario de Oficina</v>
      </c>
      <c r="I44" s="191">
        <v>200000</v>
      </c>
      <c r="J44" s="214"/>
      <c r="K44" s="191">
        <f>+Hoja4!G46</f>
        <v>200000</v>
      </c>
      <c r="L44" s="193">
        <f t="shared" si="0"/>
        <v>0</v>
      </c>
      <c r="M44" s="75"/>
      <c r="P44" s="28"/>
      <c r="Q44" s="28"/>
    </row>
    <row r="45" spans="1:17" ht="12.75">
      <c r="A45" s="198"/>
      <c r="B45" s="197"/>
      <c r="C45" s="197"/>
      <c r="D45" s="197"/>
      <c r="E45" s="197"/>
      <c r="F45" s="197"/>
      <c r="G45" s="197"/>
      <c r="H45" s="190"/>
      <c r="I45" s="191"/>
      <c r="J45" s="214"/>
      <c r="K45" s="191"/>
      <c r="L45" s="193"/>
      <c r="M45" s="75"/>
      <c r="P45" s="28"/>
      <c r="Q45" s="28"/>
    </row>
    <row r="46" spans="1:17" ht="26.25" customHeight="1">
      <c r="A46" s="198">
        <v>2</v>
      </c>
      <c r="B46" s="197">
        <v>7</v>
      </c>
      <c r="C46" s="197"/>
      <c r="D46" s="197">
        <v>1</v>
      </c>
      <c r="E46" s="197">
        <v>8</v>
      </c>
      <c r="F46" s="197">
        <v>99</v>
      </c>
      <c r="G46" s="197"/>
      <c r="H46" s="190" t="str">
        <f>+Hoja4!E47</f>
        <v>Mantenimiento y Reparación de Otros Equipos</v>
      </c>
      <c r="I46" s="191">
        <v>2300000</v>
      </c>
      <c r="J46" s="214"/>
      <c r="K46" s="191">
        <f>+Hoja4!G47</f>
        <v>1500000</v>
      </c>
      <c r="L46" s="193">
        <f t="shared" si="0"/>
        <v>800000</v>
      </c>
      <c r="M46" s="75"/>
      <c r="P46" s="28"/>
      <c r="Q46" s="28"/>
    </row>
    <row r="47" spans="1:17" ht="12.75">
      <c r="A47" s="198"/>
      <c r="B47" s="197"/>
      <c r="C47" s="197"/>
      <c r="D47" s="197"/>
      <c r="E47" s="197"/>
      <c r="F47" s="197"/>
      <c r="G47" s="197"/>
      <c r="H47" s="190"/>
      <c r="I47" s="191"/>
      <c r="J47" s="214"/>
      <c r="K47" s="191"/>
      <c r="L47" s="193"/>
      <c r="M47" s="75"/>
      <c r="P47" s="28"/>
      <c r="Q47" s="28"/>
    </row>
    <row r="48" spans="1:17" ht="12.75">
      <c r="A48" s="198">
        <v>2</v>
      </c>
      <c r="B48" s="197">
        <v>7</v>
      </c>
      <c r="C48" s="197"/>
      <c r="D48" s="197">
        <v>2</v>
      </c>
      <c r="E48" s="197">
        <v>1</v>
      </c>
      <c r="F48" s="197">
        <v>2</v>
      </c>
      <c r="G48" s="197"/>
      <c r="H48" s="190" t="str">
        <f>+Hoja4!E48</f>
        <v>Productos Farmacéuticos y Medicinales </v>
      </c>
      <c r="I48" s="191">
        <v>58958.98</v>
      </c>
      <c r="J48" s="214"/>
      <c r="K48" s="191">
        <f>+Hoja4!G48</f>
        <v>58958.98</v>
      </c>
      <c r="L48" s="193">
        <f t="shared" si="0"/>
        <v>0</v>
      </c>
      <c r="M48" s="75"/>
      <c r="P48" s="28"/>
      <c r="Q48" s="28"/>
    </row>
    <row r="49" spans="1:17" ht="12.75">
      <c r="A49" s="198"/>
      <c r="B49" s="197"/>
      <c r="C49" s="197"/>
      <c r="D49" s="197"/>
      <c r="E49" s="197"/>
      <c r="F49" s="197"/>
      <c r="G49" s="197"/>
      <c r="H49" s="190"/>
      <c r="I49" s="191"/>
      <c r="J49" s="214"/>
      <c r="K49" s="191"/>
      <c r="L49" s="193"/>
      <c r="M49" s="75"/>
      <c r="P49" s="28"/>
      <c r="Q49" s="28"/>
    </row>
    <row r="50" spans="1:17" ht="12.75">
      <c r="A50" s="198">
        <v>2</v>
      </c>
      <c r="B50" s="197">
        <v>7</v>
      </c>
      <c r="C50" s="197"/>
      <c r="D50" s="197">
        <v>2</v>
      </c>
      <c r="E50" s="197">
        <v>3</v>
      </c>
      <c r="F50" s="197">
        <v>1</v>
      </c>
      <c r="G50" s="197"/>
      <c r="H50" s="190" t="str">
        <f>+Hoja4!E49</f>
        <v>Materiales y Productos Metálicos</v>
      </c>
      <c r="I50" s="191">
        <v>1398783</v>
      </c>
      <c r="J50" s="214"/>
      <c r="K50" s="191">
        <f>+Hoja4!G49</f>
        <v>500000</v>
      </c>
      <c r="L50" s="193">
        <f t="shared" si="0"/>
        <v>898783</v>
      </c>
      <c r="M50" s="75"/>
      <c r="P50" s="28"/>
      <c r="Q50" s="28"/>
    </row>
    <row r="51" spans="1:17" ht="12.75">
      <c r="A51" s="198"/>
      <c r="B51" s="197"/>
      <c r="C51" s="197"/>
      <c r="D51" s="197"/>
      <c r="E51" s="197"/>
      <c r="F51" s="197"/>
      <c r="G51" s="197"/>
      <c r="H51" s="190"/>
      <c r="I51" s="191"/>
      <c r="J51" s="214"/>
      <c r="K51" s="191"/>
      <c r="L51" s="193"/>
      <c r="M51" s="75"/>
      <c r="P51" s="28"/>
      <c r="Q51" s="28"/>
    </row>
    <row r="52" spans="1:17" ht="12.75">
      <c r="A52" s="198">
        <v>2</v>
      </c>
      <c r="B52" s="197">
        <v>7</v>
      </c>
      <c r="C52" s="197"/>
      <c r="D52" s="197">
        <v>2</v>
      </c>
      <c r="E52" s="197">
        <v>3</v>
      </c>
      <c r="F52" s="197">
        <v>2</v>
      </c>
      <c r="G52" s="197"/>
      <c r="H52" s="190" t="str">
        <f>+Hoja4!E50</f>
        <v>Materiales y Productos Minerales y Asfalticos</v>
      </c>
      <c r="I52" s="191">
        <v>556080</v>
      </c>
      <c r="J52" s="214"/>
      <c r="K52" s="191">
        <f>+Hoja4!G50</f>
        <v>300000</v>
      </c>
      <c r="L52" s="193">
        <f t="shared" si="0"/>
        <v>256080</v>
      </c>
      <c r="M52" s="75"/>
      <c r="P52" s="28"/>
      <c r="Q52" s="28"/>
    </row>
    <row r="53" spans="1:17" ht="12.75">
      <c r="A53" s="198"/>
      <c r="B53" s="197"/>
      <c r="C53" s="197"/>
      <c r="D53" s="197"/>
      <c r="E53" s="197"/>
      <c r="F53" s="197"/>
      <c r="G53" s="197"/>
      <c r="H53" s="190"/>
      <c r="I53" s="191"/>
      <c r="J53" s="214"/>
      <c r="K53" s="191"/>
      <c r="L53" s="193"/>
      <c r="M53" s="75"/>
      <c r="P53" s="28"/>
      <c r="Q53" s="28"/>
    </row>
    <row r="54" spans="1:17" ht="25.5">
      <c r="A54" s="198">
        <v>2</v>
      </c>
      <c r="B54" s="197">
        <v>7</v>
      </c>
      <c r="C54" s="197"/>
      <c r="D54" s="197">
        <v>2</v>
      </c>
      <c r="E54" s="197">
        <v>3</v>
      </c>
      <c r="F54" s="197">
        <v>4</v>
      </c>
      <c r="G54" s="197"/>
      <c r="H54" s="190" t="str">
        <f>+Hoja4!E51</f>
        <v>Materiales y Productos Eléctricos, Telefónicos y de Cómputo</v>
      </c>
      <c r="I54" s="191">
        <v>891955</v>
      </c>
      <c r="J54" s="214"/>
      <c r="K54" s="191">
        <f>+Hoja4!G51</f>
        <v>800000</v>
      </c>
      <c r="L54" s="193">
        <f t="shared" si="0"/>
        <v>91955</v>
      </c>
      <c r="M54" s="75"/>
      <c r="P54" s="28"/>
      <c r="Q54" s="28"/>
    </row>
    <row r="55" spans="1:17" ht="12.75">
      <c r="A55" s="198"/>
      <c r="B55" s="197"/>
      <c r="C55" s="197"/>
      <c r="D55" s="197"/>
      <c r="E55" s="197"/>
      <c r="F55" s="197"/>
      <c r="G55" s="197"/>
      <c r="H55" s="190"/>
      <c r="I55" s="191"/>
      <c r="J55" s="214"/>
      <c r="K55" s="191"/>
      <c r="L55" s="193"/>
      <c r="M55" s="75"/>
      <c r="P55" s="28"/>
      <c r="Q55" s="28"/>
    </row>
    <row r="56" spans="1:17" ht="12.75">
      <c r="A56" s="198">
        <v>2</v>
      </c>
      <c r="B56" s="197">
        <v>7</v>
      </c>
      <c r="C56" s="197"/>
      <c r="D56" s="197">
        <v>2</v>
      </c>
      <c r="E56" s="197">
        <v>99</v>
      </c>
      <c r="F56" s="197">
        <v>99</v>
      </c>
      <c r="G56" s="197"/>
      <c r="H56" s="190" t="str">
        <f>+Hoja4!E52</f>
        <v>Otros Útiles, Materiales y Suministros</v>
      </c>
      <c r="I56" s="191">
        <v>101668.23</v>
      </c>
      <c r="J56" s="214"/>
      <c r="K56" s="191">
        <f>+Hoja4!G52</f>
        <v>100000</v>
      </c>
      <c r="L56" s="193">
        <f t="shared" si="0"/>
        <v>1668.229999999996</v>
      </c>
      <c r="M56" s="75"/>
      <c r="P56" s="28"/>
      <c r="Q56" s="28"/>
    </row>
    <row r="57" spans="1:17" ht="12.75">
      <c r="A57" s="198"/>
      <c r="B57" s="197"/>
      <c r="C57" s="197"/>
      <c r="D57" s="197"/>
      <c r="E57" s="197"/>
      <c r="F57" s="197"/>
      <c r="G57" s="197"/>
      <c r="H57" s="190"/>
      <c r="I57" s="191"/>
      <c r="J57" s="214"/>
      <c r="K57" s="191"/>
      <c r="L57" s="193"/>
      <c r="M57" s="75"/>
      <c r="P57" s="28"/>
      <c r="Q57" s="28"/>
    </row>
    <row r="58" spans="1:17" ht="12.75">
      <c r="A58" s="198">
        <v>2</v>
      </c>
      <c r="B58" s="197">
        <v>10</v>
      </c>
      <c r="C58" s="197"/>
      <c r="D58" s="197">
        <v>0</v>
      </c>
      <c r="E58" s="197">
        <v>2</v>
      </c>
      <c r="F58" s="197">
        <v>1</v>
      </c>
      <c r="G58" s="197"/>
      <c r="H58" s="190" t="str">
        <f>+Hoja4!A57</f>
        <v>Tiempo Extraordinario</v>
      </c>
      <c r="I58" s="191">
        <v>6152.67</v>
      </c>
      <c r="J58" s="214">
        <f>+Hoja4!C57</f>
        <v>1092910.18</v>
      </c>
      <c r="K58" s="191"/>
      <c r="L58" s="193">
        <f t="shared" si="0"/>
        <v>1099062.8499999999</v>
      </c>
      <c r="M58" s="75"/>
      <c r="P58" s="28"/>
      <c r="Q58" s="28"/>
    </row>
    <row r="59" spans="1:17" ht="12.75">
      <c r="A59" s="198"/>
      <c r="B59" s="197"/>
      <c r="C59" s="197"/>
      <c r="D59" s="197"/>
      <c r="E59" s="197"/>
      <c r="F59" s="197"/>
      <c r="G59" s="197"/>
      <c r="H59" s="190"/>
      <c r="I59" s="191"/>
      <c r="J59" s="214"/>
      <c r="K59" s="191"/>
      <c r="L59" s="193"/>
      <c r="M59" s="75"/>
      <c r="P59" s="28"/>
      <c r="Q59" s="28"/>
    </row>
    <row r="60" spans="1:17" ht="12.75">
      <c r="A60" s="198">
        <v>2</v>
      </c>
      <c r="B60" s="197">
        <v>10</v>
      </c>
      <c r="C60" s="197"/>
      <c r="D60" s="197">
        <v>0</v>
      </c>
      <c r="E60" s="197">
        <v>3</v>
      </c>
      <c r="F60" s="197">
        <v>3</v>
      </c>
      <c r="G60" s="197"/>
      <c r="H60" s="190" t="str">
        <f>+Hoja4!A58</f>
        <v>Décimotecer Mes</v>
      </c>
      <c r="I60" s="191">
        <v>15675978.95</v>
      </c>
      <c r="J60" s="214">
        <f>+Hoja4!C58</f>
        <v>91075.48</v>
      </c>
      <c r="K60" s="191"/>
      <c r="L60" s="193">
        <f t="shared" si="0"/>
        <v>15767054.43</v>
      </c>
      <c r="M60" s="75"/>
      <c r="P60" s="28"/>
      <c r="Q60" s="28"/>
    </row>
    <row r="61" spans="1:17" ht="12.75">
      <c r="A61" s="198"/>
      <c r="B61" s="197"/>
      <c r="C61" s="197"/>
      <c r="D61" s="197"/>
      <c r="E61" s="197"/>
      <c r="F61" s="197"/>
      <c r="G61" s="197"/>
      <c r="H61" s="190"/>
      <c r="I61" s="191"/>
      <c r="J61" s="214"/>
      <c r="K61" s="191"/>
      <c r="L61" s="193"/>
      <c r="M61" s="75"/>
      <c r="P61" s="28"/>
      <c r="Q61" s="28"/>
    </row>
    <row r="62" spans="1:17" ht="25.5">
      <c r="A62" s="198">
        <v>2</v>
      </c>
      <c r="B62" s="197">
        <v>10</v>
      </c>
      <c r="C62" s="197"/>
      <c r="D62" s="197">
        <v>0</v>
      </c>
      <c r="E62" s="197">
        <v>4</v>
      </c>
      <c r="F62" s="197">
        <v>1</v>
      </c>
      <c r="G62" s="197"/>
      <c r="H62" s="190" t="str">
        <f>+Hoja4!A59</f>
        <v>Contribuciones patronal al Seguro de la salud de la CCSS</v>
      </c>
      <c r="I62" s="191">
        <v>4302424</v>
      </c>
      <c r="J62" s="214">
        <f>+Hoja4!C59</f>
        <v>101094.19</v>
      </c>
      <c r="K62" s="191"/>
      <c r="L62" s="193">
        <f t="shared" si="0"/>
        <v>4403518.19</v>
      </c>
      <c r="M62" s="75"/>
      <c r="P62" s="28"/>
      <c r="Q62" s="28"/>
    </row>
    <row r="63" spans="1:17" ht="12.75">
      <c r="A63" s="198"/>
      <c r="B63" s="197"/>
      <c r="C63" s="197"/>
      <c r="D63" s="197"/>
      <c r="E63" s="197"/>
      <c r="F63" s="197"/>
      <c r="G63" s="197"/>
      <c r="H63" s="190"/>
      <c r="I63" s="191"/>
      <c r="J63" s="214"/>
      <c r="K63" s="191"/>
      <c r="L63" s="193"/>
      <c r="M63" s="75"/>
      <c r="P63" s="28"/>
      <c r="Q63" s="28"/>
    </row>
    <row r="64" spans="1:17" ht="12.75">
      <c r="A64" s="198">
        <v>2</v>
      </c>
      <c r="B64" s="197">
        <v>10</v>
      </c>
      <c r="C64" s="197"/>
      <c r="D64" s="197">
        <v>0</v>
      </c>
      <c r="E64" s="197">
        <v>4</v>
      </c>
      <c r="F64" s="197">
        <v>5</v>
      </c>
      <c r="G64" s="197"/>
      <c r="H64" s="190" t="str">
        <f>+Hoja4!A60</f>
        <v>Contribución patronal al Banco Popular</v>
      </c>
      <c r="I64" s="191">
        <v>252563.41</v>
      </c>
      <c r="J64" s="214">
        <f>+Hoja4!C60</f>
        <v>5464.55</v>
      </c>
      <c r="K64" s="191"/>
      <c r="L64" s="193">
        <f t="shared" si="0"/>
        <v>258027.96</v>
      </c>
      <c r="M64" s="75"/>
      <c r="P64" s="28"/>
      <c r="Q64" s="28"/>
    </row>
    <row r="65" spans="1:17" ht="12.75">
      <c r="A65" s="198"/>
      <c r="B65" s="197"/>
      <c r="C65" s="197"/>
      <c r="D65" s="197"/>
      <c r="E65" s="197"/>
      <c r="F65" s="197"/>
      <c r="G65" s="197"/>
      <c r="H65" s="190"/>
      <c r="I65" s="191"/>
      <c r="J65" s="214"/>
      <c r="K65" s="191"/>
      <c r="L65" s="193"/>
      <c r="M65" s="75"/>
      <c r="P65" s="28"/>
      <c r="Q65" s="28"/>
    </row>
    <row r="66" spans="1:17" ht="25.5">
      <c r="A66" s="198">
        <v>2</v>
      </c>
      <c r="B66" s="197">
        <v>10</v>
      </c>
      <c r="C66" s="197"/>
      <c r="D66" s="197">
        <v>0</v>
      </c>
      <c r="E66" s="197">
        <v>5</v>
      </c>
      <c r="F66" s="197">
        <v>1</v>
      </c>
      <c r="G66" s="197"/>
      <c r="H66" s="190" t="str">
        <f>+Hoja4!A61</f>
        <v>Contribución patronal al seguro de pensiones CCSS</v>
      </c>
      <c r="I66" s="191">
        <v>2367496.05</v>
      </c>
      <c r="J66" s="214">
        <f>+Hoja4!C61</f>
        <v>55629.13</v>
      </c>
      <c r="K66" s="191"/>
      <c r="L66" s="193">
        <f t="shared" si="0"/>
        <v>2423125.1799999997</v>
      </c>
      <c r="M66" s="75"/>
      <c r="P66" s="28"/>
      <c r="Q66" s="28"/>
    </row>
    <row r="67" spans="1:17" ht="12.75">
      <c r="A67" s="198"/>
      <c r="B67" s="197"/>
      <c r="C67" s="197"/>
      <c r="D67" s="197"/>
      <c r="E67" s="197"/>
      <c r="F67" s="197"/>
      <c r="G67" s="197"/>
      <c r="H67" s="190"/>
      <c r="I67" s="191"/>
      <c r="J67" s="214"/>
      <c r="K67" s="191"/>
      <c r="L67" s="193"/>
      <c r="M67" s="75"/>
      <c r="P67" s="28"/>
      <c r="Q67" s="28"/>
    </row>
    <row r="68" spans="1:17" ht="25.5">
      <c r="A68" s="198">
        <v>2</v>
      </c>
      <c r="B68" s="197">
        <v>10</v>
      </c>
      <c r="C68" s="197"/>
      <c r="D68" s="197">
        <v>0</v>
      </c>
      <c r="E68" s="197">
        <v>5</v>
      </c>
      <c r="F68" s="197">
        <v>2</v>
      </c>
      <c r="G68" s="197"/>
      <c r="H68" s="190" t="str">
        <f>+Hoja4!A62</f>
        <v>Aporte patronal al Regimen obligatorio de pensiones</v>
      </c>
      <c r="I68" s="191">
        <v>697690.32</v>
      </c>
      <c r="J68" s="214">
        <f>+Hoja4!C62</f>
        <v>16393.65</v>
      </c>
      <c r="K68" s="191"/>
      <c r="L68" s="193">
        <f t="shared" si="0"/>
        <v>714083.97</v>
      </c>
      <c r="M68" s="75"/>
      <c r="P68" s="28"/>
      <c r="Q68" s="28"/>
    </row>
    <row r="69" spans="1:17" ht="12.75">
      <c r="A69" s="198"/>
      <c r="B69" s="197"/>
      <c r="C69" s="197"/>
      <c r="D69" s="197"/>
      <c r="E69" s="197"/>
      <c r="F69" s="197"/>
      <c r="G69" s="197"/>
      <c r="H69" s="190"/>
      <c r="I69" s="191"/>
      <c r="J69" s="214"/>
      <c r="K69" s="191"/>
      <c r="L69" s="193"/>
      <c r="M69" s="75"/>
      <c r="P69" s="28"/>
      <c r="Q69" s="28"/>
    </row>
    <row r="70" spans="1:17" ht="25.5">
      <c r="A70" s="198">
        <v>2</v>
      </c>
      <c r="B70" s="197">
        <v>10</v>
      </c>
      <c r="C70" s="197"/>
      <c r="D70" s="197">
        <v>0</v>
      </c>
      <c r="E70" s="197">
        <v>5</v>
      </c>
      <c r="F70" s="197">
        <v>3</v>
      </c>
      <c r="G70" s="197"/>
      <c r="H70" s="190" t="str">
        <f>+Hoja4!A63</f>
        <v>Aporte patronal al Fondo de Capitalización Laboral</v>
      </c>
      <c r="I70" s="191">
        <v>1395380.87</v>
      </c>
      <c r="J70" s="214">
        <f>+Hoja4!C63</f>
        <v>32787.31</v>
      </c>
      <c r="K70" s="191"/>
      <c r="L70" s="193">
        <f t="shared" si="0"/>
        <v>1428168.1800000002</v>
      </c>
      <c r="M70" s="75"/>
      <c r="P70" s="28"/>
      <c r="Q70" s="28"/>
    </row>
    <row r="71" spans="1:17" ht="12.75">
      <c r="A71" s="198"/>
      <c r="B71" s="197"/>
      <c r="C71" s="197"/>
      <c r="D71" s="197"/>
      <c r="E71" s="197"/>
      <c r="F71" s="197"/>
      <c r="G71" s="197"/>
      <c r="H71" s="190"/>
      <c r="I71" s="191"/>
      <c r="J71" s="214"/>
      <c r="K71" s="191"/>
      <c r="L71" s="193"/>
      <c r="M71" s="75"/>
      <c r="P71" s="28"/>
      <c r="Q71" s="28"/>
    </row>
    <row r="72" spans="1:17" ht="25.5">
      <c r="A72" s="198">
        <v>2</v>
      </c>
      <c r="B72" s="197">
        <v>10</v>
      </c>
      <c r="C72" s="197"/>
      <c r="D72" s="197">
        <v>0</v>
      </c>
      <c r="E72" s="197">
        <v>5</v>
      </c>
      <c r="F72" s="197">
        <v>5</v>
      </c>
      <c r="G72" s="197"/>
      <c r="H72" s="190" t="str">
        <f>+Hoja4!A64</f>
        <v>Contrib. Patronal Otros Fondos Adm. Por entes Privados</v>
      </c>
      <c r="I72" s="191">
        <v>8602842.73</v>
      </c>
      <c r="J72" s="214">
        <f>+Hoja4!C64</f>
        <v>54645.51</v>
      </c>
      <c r="K72" s="191"/>
      <c r="L72" s="193">
        <f t="shared" si="0"/>
        <v>8657488.24</v>
      </c>
      <c r="M72" s="75"/>
      <c r="P72" s="28"/>
      <c r="Q72" s="28"/>
    </row>
    <row r="73" spans="1:17" ht="12.75">
      <c r="A73" s="198"/>
      <c r="B73" s="197"/>
      <c r="C73" s="197"/>
      <c r="D73" s="197"/>
      <c r="E73" s="197"/>
      <c r="F73" s="197"/>
      <c r="G73" s="197"/>
      <c r="H73" s="190"/>
      <c r="I73" s="191"/>
      <c r="J73" s="214"/>
      <c r="K73" s="191"/>
      <c r="L73" s="193"/>
      <c r="M73" s="75"/>
      <c r="P73" s="28"/>
      <c r="Q73" s="28"/>
    </row>
    <row r="74" spans="1:17" ht="12.75">
      <c r="A74" s="198">
        <v>2</v>
      </c>
      <c r="B74" s="197">
        <v>10</v>
      </c>
      <c r="C74" s="197"/>
      <c r="D74" s="197">
        <v>5</v>
      </c>
      <c r="E74" s="197">
        <v>1</v>
      </c>
      <c r="F74" s="197">
        <v>4</v>
      </c>
      <c r="G74" s="197"/>
      <c r="H74" s="190" t="str">
        <f>+Hoja4!E59</f>
        <v>Equipo y Mobiliario de Oficina</v>
      </c>
      <c r="I74" s="191">
        <v>1308448</v>
      </c>
      <c r="J74" s="214"/>
      <c r="K74" s="191">
        <f>+Hoja4!G59</f>
        <v>1000000</v>
      </c>
      <c r="L74" s="193">
        <f t="shared" si="0"/>
        <v>308448</v>
      </c>
      <c r="M74" s="75"/>
      <c r="P74" s="28"/>
      <c r="Q74" s="28"/>
    </row>
    <row r="75" spans="1:17" ht="12.75">
      <c r="A75" s="198"/>
      <c r="B75" s="197"/>
      <c r="C75" s="197"/>
      <c r="D75" s="197"/>
      <c r="E75" s="197"/>
      <c r="F75" s="197"/>
      <c r="G75" s="197"/>
      <c r="H75" s="190"/>
      <c r="I75" s="191"/>
      <c r="J75" s="214"/>
      <c r="K75" s="191"/>
      <c r="L75" s="193"/>
      <c r="M75" s="75"/>
      <c r="P75" s="28"/>
      <c r="Q75" s="28"/>
    </row>
    <row r="76" spans="1:17" ht="12.75">
      <c r="A76" s="198">
        <v>2</v>
      </c>
      <c r="B76" s="197">
        <v>10</v>
      </c>
      <c r="C76" s="197"/>
      <c r="D76" s="197">
        <v>5</v>
      </c>
      <c r="E76" s="197">
        <v>1</v>
      </c>
      <c r="F76" s="197">
        <v>5</v>
      </c>
      <c r="G76" s="197"/>
      <c r="H76" s="190" t="str">
        <f>+Hoja4!E58</f>
        <v>Equipo y Programas de Cómputo</v>
      </c>
      <c r="I76" s="191">
        <v>1450000</v>
      </c>
      <c r="J76" s="214"/>
      <c r="K76" s="191">
        <f>+Hoja4!G58</f>
        <v>450000</v>
      </c>
      <c r="L76" s="193">
        <f aca="true" t="shared" si="1" ref="L76:L138">+I76+J76-K76</f>
        <v>1000000</v>
      </c>
      <c r="M76" s="75"/>
      <c r="P76" s="28"/>
      <c r="Q76" s="28"/>
    </row>
    <row r="77" spans="1:17" ht="12.75">
      <c r="A77" s="198"/>
      <c r="B77" s="197"/>
      <c r="C77" s="197"/>
      <c r="D77" s="197"/>
      <c r="E77" s="197"/>
      <c r="F77" s="197"/>
      <c r="G77" s="197"/>
      <c r="H77" s="190"/>
      <c r="I77" s="191"/>
      <c r="J77" s="214"/>
      <c r="K77" s="191"/>
      <c r="L77" s="193"/>
      <c r="M77" s="75"/>
      <c r="P77" s="28"/>
      <c r="Q77" s="28"/>
    </row>
    <row r="78" spans="1:17" ht="12.75">
      <c r="A78" s="198">
        <v>2</v>
      </c>
      <c r="B78" s="197">
        <v>10</v>
      </c>
      <c r="C78" s="197"/>
      <c r="D78" s="197">
        <v>6</v>
      </c>
      <c r="E78" s="197">
        <v>3</v>
      </c>
      <c r="F78" s="197">
        <v>99</v>
      </c>
      <c r="G78" s="197"/>
      <c r="H78" s="190" t="str">
        <f>+Hoja4!A65</f>
        <v>Otras Prestaciones a Terceras Personas</v>
      </c>
      <c r="I78" s="191">
        <v>18187.26</v>
      </c>
      <c r="J78" s="214">
        <f>+Hoja4!C65</f>
        <v>1500000</v>
      </c>
      <c r="K78" s="191"/>
      <c r="L78" s="193">
        <f t="shared" si="1"/>
        <v>1518187.26</v>
      </c>
      <c r="M78" s="75"/>
      <c r="P78" s="28"/>
      <c r="Q78" s="28"/>
    </row>
    <row r="79" spans="1:17" ht="12.75">
      <c r="A79" s="198"/>
      <c r="B79" s="197"/>
      <c r="C79" s="197"/>
      <c r="D79" s="197"/>
      <c r="E79" s="197"/>
      <c r="F79" s="197"/>
      <c r="G79" s="197"/>
      <c r="H79" s="190"/>
      <c r="I79" s="191"/>
      <c r="J79" s="214"/>
      <c r="K79" s="191"/>
      <c r="L79" s="193"/>
      <c r="M79" s="75"/>
      <c r="P79" s="28"/>
      <c r="Q79" s="28"/>
    </row>
    <row r="80" spans="1:17" ht="25.5">
      <c r="A80" s="198">
        <v>2</v>
      </c>
      <c r="B80" s="197">
        <v>13</v>
      </c>
      <c r="C80" s="197"/>
      <c r="D80" s="197">
        <v>8</v>
      </c>
      <c r="E80" s="197">
        <v>2</v>
      </c>
      <c r="F80" s="197">
        <v>6</v>
      </c>
      <c r="G80" s="197"/>
      <c r="H80" s="190" t="str">
        <f>+Hoja4!A71</f>
        <v>Ley 8316 Amortización sobre Prestamos de Instituciones Publicas Financieras</v>
      </c>
      <c r="I80" s="191">
        <v>10839195.23</v>
      </c>
      <c r="J80" s="214">
        <f>+Hoja4!C71</f>
        <v>7000000</v>
      </c>
      <c r="K80" s="191"/>
      <c r="L80" s="193">
        <f t="shared" si="1"/>
        <v>17839195.23</v>
      </c>
      <c r="M80" s="75"/>
      <c r="P80" s="28"/>
      <c r="Q80" s="28"/>
    </row>
    <row r="81" spans="1:17" ht="12.75">
      <c r="A81" s="198"/>
      <c r="B81" s="197"/>
      <c r="C81" s="197"/>
      <c r="D81" s="197"/>
      <c r="E81" s="197"/>
      <c r="F81" s="197"/>
      <c r="G81" s="197"/>
      <c r="H81" s="190"/>
      <c r="I81" s="191"/>
      <c r="J81" s="214"/>
      <c r="K81" s="191"/>
      <c r="L81" s="193"/>
      <c r="M81" s="75"/>
      <c r="P81" s="28"/>
      <c r="Q81" s="28"/>
    </row>
    <row r="82" spans="1:17" ht="25.5">
      <c r="A82" s="198">
        <v>2</v>
      </c>
      <c r="B82" s="197">
        <v>23</v>
      </c>
      <c r="C82" s="197"/>
      <c r="D82" s="197">
        <v>1</v>
      </c>
      <c r="E82" s="197">
        <v>3</v>
      </c>
      <c r="F82" s="197">
        <v>6</v>
      </c>
      <c r="G82" s="197"/>
      <c r="H82" s="190" t="str">
        <f>+Hoja4!A77</f>
        <v>Comisiones y Gastos por Servicios Financieros y Comerciales</v>
      </c>
      <c r="I82" s="191">
        <v>0</v>
      </c>
      <c r="J82" s="214">
        <f>+Hoja4!C77</f>
        <v>911000</v>
      </c>
      <c r="K82" s="191"/>
      <c r="L82" s="193">
        <f t="shared" si="1"/>
        <v>911000</v>
      </c>
      <c r="M82" s="75"/>
      <c r="P82" s="28"/>
      <c r="Q82" s="28"/>
    </row>
    <row r="83" spans="1:17" ht="12.75">
      <c r="A83" s="198"/>
      <c r="B83" s="197"/>
      <c r="C83" s="197"/>
      <c r="D83" s="197"/>
      <c r="E83" s="197"/>
      <c r="F83" s="197"/>
      <c r="G83" s="197"/>
      <c r="H83" s="190"/>
      <c r="I83" s="191"/>
      <c r="J83" s="214"/>
      <c r="K83" s="191"/>
      <c r="L83" s="193"/>
      <c r="M83" s="75"/>
      <c r="P83" s="28"/>
      <c r="Q83" s="28"/>
    </row>
    <row r="84" spans="1:17" ht="25.5">
      <c r="A84" s="198">
        <v>2</v>
      </c>
      <c r="B84" s="197">
        <v>23</v>
      </c>
      <c r="C84" s="197"/>
      <c r="D84" s="197">
        <v>1</v>
      </c>
      <c r="E84" s="197">
        <v>8</v>
      </c>
      <c r="F84" s="197">
        <v>6</v>
      </c>
      <c r="G84" s="197"/>
      <c r="H84" s="190" t="str">
        <f>+Hoja4!E77</f>
        <v>Mantenimiento y Reparación de Equipo de Comunicación</v>
      </c>
      <c r="I84" s="191">
        <v>911000</v>
      </c>
      <c r="J84" s="214"/>
      <c r="K84" s="191">
        <f>+Hoja4!G77</f>
        <v>911000</v>
      </c>
      <c r="L84" s="193">
        <f t="shared" si="1"/>
        <v>0</v>
      </c>
      <c r="M84" s="75"/>
      <c r="P84" s="28"/>
      <c r="Q84" s="28"/>
    </row>
    <row r="85" spans="1:17" ht="12.75">
      <c r="A85" s="198"/>
      <c r="B85" s="197"/>
      <c r="C85" s="197"/>
      <c r="D85" s="197"/>
      <c r="E85" s="197"/>
      <c r="F85" s="197"/>
      <c r="G85" s="197"/>
      <c r="H85" s="190"/>
      <c r="I85" s="191"/>
      <c r="J85" s="214"/>
      <c r="K85" s="191"/>
      <c r="L85" s="193"/>
      <c r="M85" s="75"/>
      <c r="P85" s="28"/>
      <c r="Q85" s="28"/>
    </row>
    <row r="86" spans="1:17" ht="12.75">
      <c r="A86" s="198">
        <v>2</v>
      </c>
      <c r="B86" s="197">
        <v>25</v>
      </c>
      <c r="C86" s="197"/>
      <c r="D86" s="197">
        <v>0</v>
      </c>
      <c r="E86" s="197">
        <v>2</v>
      </c>
      <c r="F86" s="197">
        <v>1</v>
      </c>
      <c r="G86" s="197"/>
      <c r="H86" s="190" t="str">
        <f>+Hoja4!A83</f>
        <v>Tiempo Extraordinario</v>
      </c>
      <c r="I86" s="191">
        <v>55538.92</v>
      </c>
      <c r="J86" s="214">
        <f>+Hoja4!C83</f>
        <v>420000</v>
      </c>
      <c r="K86" s="191"/>
      <c r="L86" s="193">
        <f t="shared" si="1"/>
        <v>475538.92</v>
      </c>
      <c r="M86" s="75"/>
      <c r="P86" s="28"/>
      <c r="Q86" s="28"/>
    </row>
    <row r="87" spans="1:17" ht="12.75">
      <c r="A87" s="198"/>
      <c r="B87" s="197"/>
      <c r="C87" s="197"/>
      <c r="D87" s="197"/>
      <c r="E87" s="197"/>
      <c r="F87" s="197"/>
      <c r="G87" s="197"/>
      <c r="H87" s="190"/>
      <c r="I87" s="191"/>
      <c r="J87" s="214"/>
      <c r="K87" s="191"/>
      <c r="L87" s="193"/>
      <c r="M87" s="75"/>
      <c r="P87" s="28"/>
      <c r="Q87" s="28"/>
    </row>
    <row r="88" spans="1:17" ht="12.75">
      <c r="A88" s="198">
        <v>2</v>
      </c>
      <c r="B88" s="197">
        <v>25</v>
      </c>
      <c r="C88" s="197"/>
      <c r="D88" s="197">
        <v>0</v>
      </c>
      <c r="E88" s="197">
        <v>3</v>
      </c>
      <c r="F88" s="197">
        <v>3</v>
      </c>
      <c r="G88" s="197"/>
      <c r="H88" s="190" t="str">
        <f>+Hoja4!A84</f>
        <v>Décimotecer Mes</v>
      </c>
      <c r="I88" s="191">
        <v>8002</v>
      </c>
      <c r="J88" s="214">
        <f>+Hoja4!C84</f>
        <v>34999.86</v>
      </c>
      <c r="K88" s="191"/>
      <c r="L88" s="193">
        <f t="shared" si="1"/>
        <v>43001.86</v>
      </c>
      <c r="M88" s="75"/>
      <c r="P88" s="28"/>
      <c r="Q88" s="28"/>
    </row>
    <row r="89" spans="1:17" ht="12.75">
      <c r="A89" s="198"/>
      <c r="B89" s="197"/>
      <c r="C89" s="197"/>
      <c r="D89" s="197"/>
      <c r="E89" s="197"/>
      <c r="F89" s="197"/>
      <c r="G89" s="197"/>
      <c r="H89" s="190"/>
      <c r="I89" s="191"/>
      <c r="J89" s="214"/>
      <c r="K89" s="191"/>
      <c r="L89" s="193"/>
      <c r="M89" s="75"/>
      <c r="P89" s="28"/>
      <c r="Q89" s="28"/>
    </row>
    <row r="90" spans="1:17" ht="25.5">
      <c r="A90" s="198">
        <v>2</v>
      </c>
      <c r="B90" s="197">
        <v>25</v>
      </c>
      <c r="C90" s="197"/>
      <c r="D90" s="197">
        <v>0</v>
      </c>
      <c r="E90" s="197">
        <v>4</v>
      </c>
      <c r="F90" s="197">
        <v>1</v>
      </c>
      <c r="G90" s="197"/>
      <c r="H90" s="190" t="str">
        <f>+Hoja4!A85</f>
        <v>Contribuciones patronal al Seguro de la salud de la CCSS</v>
      </c>
      <c r="I90" s="191">
        <v>1878863.73</v>
      </c>
      <c r="J90" s="214">
        <f>+Hoja4!C85</f>
        <v>38850</v>
      </c>
      <c r="K90" s="191"/>
      <c r="L90" s="193">
        <f t="shared" si="1"/>
        <v>1917713.73</v>
      </c>
      <c r="M90" s="75"/>
      <c r="P90" s="28"/>
      <c r="Q90" s="28"/>
    </row>
    <row r="91" spans="1:17" ht="12.75">
      <c r="A91" s="198"/>
      <c r="B91" s="197"/>
      <c r="C91" s="197"/>
      <c r="D91" s="197"/>
      <c r="E91" s="197"/>
      <c r="F91" s="197"/>
      <c r="G91" s="197"/>
      <c r="H91" s="190"/>
      <c r="I91" s="191"/>
      <c r="J91" s="214"/>
      <c r="K91" s="191"/>
      <c r="L91" s="193"/>
      <c r="M91" s="75"/>
      <c r="P91" s="28"/>
      <c r="Q91" s="28"/>
    </row>
    <row r="92" spans="1:17" ht="12.75">
      <c r="A92" s="198">
        <v>2</v>
      </c>
      <c r="B92" s="197">
        <v>25</v>
      </c>
      <c r="C92" s="197"/>
      <c r="D92" s="197">
        <v>0</v>
      </c>
      <c r="E92" s="197">
        <v>4</v>
      </c>
      <c r="F92" s="197">
        <v>5</v>
      </c>
      <c r="G92" s="197"/>
      <c r="H92" s="190" t="str">
        <f>+Hoja4!A86</f>
        <v>Contribución patronal al Banco Popular</v>
      </c>
      <c r="I92" s="191">
        <v>101560.17</v>
      </c>
      <c r="J92" s="214">
        <f>+Hoja4!C86</f>
        <v>2100</v>
      </c>
      <c r="K92" s="191"/>
      <c r="L92" s="193">
        <f t="shared" si="1"/>
        <v>103660.17</v>
      </c>
      <c r="M92" s="75"/>
      <c r="P92" s="28"/>
      <c r="Q92" s="28"/>
    </row>
    <row r="93" spans="1:17" ht="12.75">
      <c r="A93" s="198"/>
      <c r="B93" s="197"/>
      <c r="C93" s="197"/>
      <c r="D93" s="197"/>
      <c r="E93" s="197"/>
      <c r="F93" s="197"/>
      <c r="G93" s="197"/>
      <c r="H93" s="190"/>
      <c r="I93" s="191"/>
      <c r="J93" s="214"/>
      <c r="K93" s="191"/>
      <c r="L93" s="193"/>
      <c r="M93" s="75"/>
      <c r="P93" s="28"/>
      <c r="Q93" s="28"/>
    </row>
    <row r="94" spans="1:17" ht="25.5">
      <c r="A94" s="198">
        <v>2</v>
      </c>
      <c r="B94" s="197">
        <v>25</v>
      </c>
      <c r="C94" s="197"/>
      <c r="D94" s="197">
        <v>0</v>
      </c>
      <c r="E94" s="197">
        <v>5</v>
      </c>
      <c r="F94" s="197">
        <v>1</v>
      </c>
      <c r="G94" s="197"/>
      <c r="H94" s="190" t="str">
        <f>+Hoja4!A87</f>
        <v>Contribución patronal al seguro de pensiones CCSS</v>
      </c>
      <c r="I94" s="191">
        <v>1033882.84</v>
      </c>
      <c r="J94" s="214">
        <f>+Hoja4!C87</f>
        <v>21378</v>
      </c>
      <c r="K94" s="191"/>
      <c r="L94" s="193">
        <f t="shared" si="1"/>
        <v>1055260.8399999999</v>
      </c>
      <c r="M94" s="75"/>
      <c r="P94" s="28"/>
      <c r="Q94" s="28"/>
    </row>
    <row r="95" spans="1:17" ht="12.75">
      <c r="A95" s="198"/>
      <c r="B95" s="197"/>
      <c r="C95" s="197"/>
      <c r="D95" s="197"/>
      <c r="E95" s="197"/>
      <c r="F95" s="197"/>
      <c r="G95" s="197"/>
      <c r="H95" s="190"/>
      <c r="I95" s="191"/>
      <c r="J95" s="214"/>
      <c r="K95" s="191"/>
      <c r="L95" s="193"/>
      <c r="M95" s="75"/>
      <c r="P95" s="28"/>
      <c r="Q95" s="28"/>
    </row>
    <row r="96" spans="1:17" ht="25.5">
      <c r="A96" s="198">
        <v>2</v>
      </c>
      <c r="B96" s="197">
        <v>25</v>
      </c>
      <c r="C96" s="197"/>
      <c r="D96" s="197">
        <v>0</v>
      </c>
      <c r="E96" s="197">
        <v>5</v>
      </c>
      <c r="F96" s="197">
        <v>2</v>
      </c>
      <c r="G96" s="197"/>
      <c r="H96" s="190" t="str">
        <f>+Hoja4!A88</f>
        <v>Aporte patronal al Regimen obligatorio de pensiones</v>
      </c>
      <c r="I96" s="191">
        <v>304680.55</v>
      </c>
      <c r="J96" s="214">
        <f>+Hoja4!C88</f>
        <v>6300</v>
      </c>
      <c r="K96" s="191"/>
      <c r="L96" s="193">
        <f t="shared" si="1"/>
        <v>310980.55</v>
      </c>
      <c r="M96" s="75"/>
      <c r="P96" s="28"/>
      <c r="Q96" s="28"/>
    </row>
    <row r="97" spans="1:17" ht="12.75">
      <c r="A97" s="198"/>
      <c r="B97" s="197"/>
      <c r="C97" s="197"/>
      <c r="D97" s="197"/>
      <c r="E97" s="197"/>
      <c r="F97" s="197"/>
      <c r="G97" s="197"/>
      <c r="H97" s="190"/>
      <c r="I97" s="191"/>
      <c r="J97" s="214"/>
      <c r="K97" s="191"/>
      <c r="L97" s="193"/>
      <c r="M97" s="75"/>
      <c r="P97" s="28"/>
      <c r="Q97" s="28"/>
    </row>
    <row r="98" spans="1:17" ht="25.5">
      <c r="A98" s="198">
        <v>2</v>
      </c>
      <c r="B98" s="197">
        <v>25</v>
      </c>
      <c r="C98" s="197"/>
      <c r="D98" s="197">
        <v>0</v>
      </c>
      <c r="E98" s="197">
        <v>5</v>
      </c>
      <c r="F98" s="197">
        <v>3</v>
      </c>
      <c r="G98" s="197"/>
      <c r="H98" s="190" t="str">
        <f>+Hoja4!A89</f>
        <v>Aporte patronal al Fondo de Capitalización Laboral</v>
      </c>
      <c r="I98" s="191">
        <v>609361.2</v>
      </c>
      <c r="J98" s="214">
        <f>+Hoja4!C89</f>
        <v>12600</v>
      </c>
      <c r="K98" s="191"/>
      <c r="L98" s="193">
        <f t="shared" si="1"/>
        <v>621961.2</v>
      </c>
      <c r="M98" s="75"/>
      <c r="P98" s="28"/>
      <c r="Q98" s="28"/>
    </row>
    <row r="99" spans="1:17" ht="12.75">
      <c r="A99" s="198"/>
      <c r="B99" s="197"/>
      <c r="C99" s="197"/>
      <c r="D99" s="197"/>
      <c r="E99" s="197"/>
      <c r="F99" s="197"/>
      <c r="G99" s="197"/>
      <c r="H99" s="190"/>
      <c r="I99" s="191"/>
      <c r="J99" s="214"/>
      <c r="K99" s="191"/>
      <c r="L99" s="193"/>
      <c r="M99" s="75"/>
      <c r="P99" s="28"/>
      <c r="Q99" s="28"/>
    </row>
    <row r="100" spans="1:17" ht="25.5">
      <c r="A100" s="198">
        <v>2</v>
      </c>
      <c r="B100" s="197">
        <v>25</v>
      </c>
      <c r="C100" s="197"/>
      <c r="D100" s="197">
        <v>0</v>
      </c>
      <c r="E100" s="197">
        <v>5</v>
      </c>
      <c r="F100" s="197">
        <v>5</v>
      </c>
      <c r="G100" s="197"/>
      <c r="H100" s="190" t="str">
        <f>+Hoja4!A90</f>
        <v>Contrib. Patronal Otros Fondos Adm. Por entes Privados</v>
      </c>
      <c r="I100" s="191">
        <v>3167441.29</v>
      </c>
      <c r="J100" s="214">
        <f>+Hoja4!C90</f>
        <v>21000</v>
      </c>
      <c r="K100" s="191"/>
      <c r="L100" s="193">
        <f t="shared" si="1"/>
        <v>3188441.29</v>
      </c>
      <c r="M100" s="75"/>
      <c r="P100" s="28"/>
      <c r="Q100" s="28"/>
    </row>
    <row r="101" spans="1:17" ht="12.75">
      <c r="A101" s="198"/>
      <c r="B101" s="197"/>
      <c r="C101" s="197"/>
      <c r="D101" s="197"/>
      <c r="E101" s="197"/>
      <c r="F101" s="197"/>
      <c r="G101" s="197"/>
      <c r="H101" s="190"/>
      <c r="I101" s="191"/>
      <c r="J101" s="214"/>
      <c r="K101" s="191"/>
      <c r="L101" s="193"/>
      <c r="M101" s="75"/>
      <c r="P101" s="28"/>
      <c r="Q101" s="28"/>
    </row>
    <row r="102" spans="1:17" ht="12.75">
      <c r="A102" s="198">
        <v>2</v>
      </c>
      <c r="B102" s="197">
        <v>25</v>
      </c>
      <c r="C102" s="197"/>
      <c r="D102" s="197">
        <v>1</v>
      </c>
      <c r="E102" s="197">
        <v>7</v>
      </c>
      <c r="F102" s="197">
        <v>1</v>
      </c>
      <c r="G102" s="197"/>
      <c r="H102" s="190" t="str">
        <f>+Hoja4!E83</f>
        <v>Actividades de Capacitación </v>
      </c>
      <c r="I102" s="191">
        <v>560903.5</v>
      </c>
      <c r="J102" s="214"/>
      <c r="K102" s="191">
        <f>+Hoja4!G83</f>
        <v>557227.86</v>
      </c>
      <c r="L102" s="193">
        <f t="shared" si="1"/>
        <v>3675.640000000014</v>
      </c>
      <c r="M102" s="75"/>
      <c r="P102" s="28"/>
      <c r="Q102" s="28"/>
    </row>
    <row r="103" spans="1:17" ht="12.75">
      <c r="A103" s="198"/>
      <c r="B103" s="197"/>
      <c r="C103" s="197"/>
      <c r="D103" s="197"/>
      <c r="E103" s="197"/>
      <c r="F103" s="197"/>
      <c r="G103" s="197"/>
      <c r="H103" s="190"/>
      <c r="I103" s="191"/>
      <c r="J103" s="214"/>
      <c r="K103" s="191"/>
      <c r="L103" s="193"/>
      <c r="M103" s="75"/>
      <c r="P103" s="28"/>
      <c r="Q103" s="28"/>
    </row>
    <row r="104" spans="1:17" ht="25.5">
      <c r="A104" s="198">
        <v>2</v>
      </c>
      <c r="B104" s="197">
        <v>30</v>
      </c>
      <c r="C104" s="197"/>
      <c r="D104" s="197">
        <v>1</v>
      </c>
      <c r="E104" s="197">
        <v>3</v>
      </c>
      <c r="F104" s="197">
        <v>6</v>
      </c>
      <c r="G104" s="197"/>
      <c r="H104" s="190" t="str">
        <f>+Hoja4!A95</f>
        <v>Comisiones y Gastos por Servicios Financieros y Comerciales</v>
      </c>
      <c r="I104" s="191">
        <v>0</v>
      </c>
      <c r="J104" s="214">
        <f>+Hoja4!C95</f>
        <v>750000</v>
      </c>
      <c r="K104" s="191"/>
      <c r="L104" s="193">
        <f t="shared" si="1"/>
        <v>750000</v>
      </c>
      <c r="M104" s="75"/>
      <c r="P104" s="28"/>
      <c r="Q104" s="28"/>
    </row>
    <row r="105" spans="1:17" ht="12.75">
      <c r="A105" s="198"/>
      <c r="B105" s="197"/>
      <c r="C105" s="197"/>
      <c r="D105" s="197"/>
      <c r="E105" s="197"/>
      <c r="F105" s="197"/>
      <c r="G105" s="197"/>
      <c r="H105" s="190"/>
      <c r="I105" s="191"/>
      <c r="J105" s="214"/>
      <c r="K105" s="191"/>
      <c r="L105" s="193"/>
      <c r="M105" s="75"/>
      <c r="P105" s="28"/>
      <c r="Q105" s="28"/>
    </row>
    <row r="106" spans="1:17" ht="12.75">
      <c r="A106" s="198">
        <v>2</v>
      </c>
      <c r="B106" s="197">
        <v>30</v>
      </c>
      <c r="C106" s="197"/>
      <c r="D106" s="197">
        <v>2</v>
      </c>
      <c r="E106" s="197">
        <v>4</v>
      </c>
      <c r="F106" s="197">
        <v>1</v>
      </c>
      <c r="G106" s="197"/>
      <c r="H106" s="190" t="str">
        <f>+Hoja4!E95</f>
        <v>Herramientas e Instrumentos</v>
      </c>
      <c r="I106" s="191">
        <v>4830707.5</v>
      </c>
      <c r="J106" s="214"/>
      <c r="K106" s="191">
        <f>+Hoja4!G95</f>
        <v>750000</v>
      </c>
      <c r="L106" s="193">
        <f t="shared" si="1"/>
        <v>4080707.5</v>
      </c>
      <c r="M106" s="75"/>
      <c r="P106" s="28"/>
      <c r="Q106" s="28"/>
    </row>
    <row r="107" spans="1:17" ht="12.75">
      <c r="A107" s="198"/>
      <c r="B107" s="197"/>
      <c r="C107" s="197"/>
      <c r="D107" s="197"/>
      <c r="E107" s="197"/>
      <c r="F107" s="197"/>
      <c r="G107" s="197"/>
      <c r="H107" s="190"/>
      <c r="I107" s="191"/>
      <c r="J107" s="214"/>
      <c r="K107" s="191"/>
      <c r="L107" s="193"/>
      <c r="M107" s="75"/>
      <c r="P107" s="28"/>
      <c r="Q107" s="28"/>
    </row>
    <row r="108" spans="1:17" ht="12.75">
      <c r="A108" s="198">
        <v>3</v>
      </c>
      <c r="B108" s="197">
        <v>2</v>
      </c>
      <c r="C108" s="197">
        <v>1</v>
      </c>
      <c r="D108" s="197">
        <v>0</v>
      </c>
      <c r="E108" s="197">
        <v>2</v>
      </c>
      <c r="F108" s="197">
        <v>1</v>
      </c>
      <c r="G108" s="197"/>
      <c r="H108" s="190" t="str">
        <f>+Hoja4!A102</f>
        <v>Tiempo Extraordinario</v>
      </c>
      <c r="I108" s="191">
        <v>179256.01</v>
      </c>
      <c r="J108" s="214">
        <f>+Hoja4!C102</f>
        <v>1653601.44</v>
      </c>
      <c r="K108" s="191"/>
      <c r="L108" s="193">
        <f t="shared" si="1"/>
        <v>1832857.45</v>
      </c>
      <c r="M108" s="75"/>
      <c r="P108" s="28"/>
      <c r="Q108" s="28"/>
    </row>
    <row r="109" spans="1:17" ht="12.75">
      <c r="A109" s="198"/>
      <c r="B109" s="197"/>
      <c r="C109" s="197"/>
      <c r="D109" s="197"/>
      <c r="E109" s="197"/>
      <c r="F109" s="197"/>
      <c r="G109" s="197"/>
      <c r="H109" s="190"/>
      <c r="I109" s="191"/>
      <c r="J109" s="214"/>
      <c r="K109" s="191"/>
      <c r="L109" s="193"/>
      <c r="M109" s="75"/>
      <c r="P109" s="28"/>
      <c r="Q109" s="28"/>
    </row>
    <row r="110" spans="1:17" ht="12.75">
      <c r="A110" s="198">
        <v>3</v>
      </c>
      <c r="B110" s="197">
        <v>2</v>
      </c>
      <c r="C110" s="197">
        <v>1</v>
      </c>
      <c r="D110" s="197">
        <v>0</v>
      </c>
      <c r="E110" s="197">
        <v>3</v>
      </c>
      <c r="F110" s="197">
        <v>3</v>
      </c>
      <c r="G110" s="197"/>
      <c r="H110" s="190" t="str">
        <f>+Hoja4!A103</f>
        <v>Décimotecer Mes</v>
      </c>
      <c r="I110" s="191">
        <v>23078325.9</v>
      </c>
      <c r="J110" s="214">
        <f>+Hoja4!C103</f>
        <v>149085.35</v>
      </c>
      <c r="K110" s="191"/>
      <c r="L110" s="193">
        <f t="shared" si="1"/>
        <v>23227411.25</v>
      </c>
      <c r="M110" s="75"/>
      <c r="P110" s="28"/>
      <c r="Q110" s="28"/>
    </row>
    <row r="111" spans="1:17" ht="12.75">
      <c r="A111" s="198"/>
      <c r="B111" s="197"/>
      <c r="C111" s="197"/>
      <c r="D111" s="197"/>
      <c r="E111" s="197"/>
      <c r="F111" s="197"/>
      <c r="G111" s="197"/>
      <c r="H111" s="190"/>
      <c r="I111" s="191"/>
      <c r="J111" s="214"/>
      <c r="K111" s="191"/>
      <c r="L111" s="193"/>
      <c r="M111" s="75"/>
      <c r="P111" s="28"/>
      <c r="Q111" s="28"/>
    </row>
    <row r="112" spans="1:17" ht="12.75">
      <c r="A112" s="198">
        <v>3</v>
      </c>
      <c r="B112" s="197">
        <v>2</v>
      </c>
      <c r="C112" s="197">
        <v>1</v>
      </c>
      <c r="D112" s="197">
        <v>0</v>
      </c>
      <c r="E112" s="197">
        <v>3</v>
      </c>
      <c r="F112" s="197">
        <v>4</v>
      </c>
      <c r="G112" s="197"/>
      <c r="H112" s="190" t="str">
        <f>+Hoja4!A104</f>
        <v>Salario Escolar</v>
      </c>
      <c r="I112" s="191">
        <v>4120306.69</v>
      </c>
      <c r="J112" s="214">
        <f>+Hoja4!C104</f>
        <v>135429.96</v>
      </c>
      <c r="K112" s="191"/>
      <c r="L112" s="193">
        <f t="shared" si="1"/>
        <v>4255736.65</v>
      </c>
      <c r="M112" s="75"/>
      <c r="P112" s="28"/>
      <c r="Q112" s="28"/>
    </row>
    <row r="113" spans="1:17" ht="12.75">
      <c r="A113" s="198"/>
      <c r="B113" s="197"/>
      <c r="C113" s="197"/>
      <c r="D113" s="197"/>
      <c r="E113" s="197"/>
      <c r="F113" s="197"/>
      <c r="G113" s="197"/>
      <c r="H113" s="190"/>
      <c r="I113" s="191"/>
      <c r="J113" s="214"/>
      <c r="K113" s="191"/>
      <c r="L113" s="193"/>
      <c r="M113" s="75"/>
      <c r="P113" s="28"/>
      <c r="Q113" s="28"/>
    </row>
    <row r="114" spans="1:17" ht="25.5">
      <c r="A114" s="198">
        <v>3</v>
      </c>
      <c r="B114" s="197">
        <v>2</v>
      </c>
      <c r="C114" s="197">
        <v>1</v>
      </c>
      <c r="D114" s="197">
        <v>0</v>
      </c>
      <c r="E114" s="197">
        <v>4</v>
      </c>
      <c r="F114" s="197">
        <v>1</v>
      </c>
      <c r="G114" s="197"/>
      <c r="H114" s="190" t="str">
        <f>+Hoja4!A105</f>
        <v>Contribuciones patronal al Seguro de la salud de la CCSS</v>
      </c>
      <c r="I114" s="191">
        <v>8234802.16</v>
      </c>
      <c r="J114" s="214">
        <f>+Hoja4!C105</f>
        <v>165485.4</v>
      </c>
      <c r="K114" s="191"/>
      <c r="L114" s="193">
        <f t="shared" si="1"/>
        <v>8400287.56</v>
      </c>
      <c r="M114" s="75"/>
      <c r="P114" s="28"/>
      <c r="Q114" s="28"/>
    </row>
    <row r="115" spans="1:17" ht="12.75">
      <c r="A115" s="198"/>
      <c r="B115" s="197"/>
      <c r="C115" s="197"/>
      <c r="D115" s="197"/>
      <c r="E115" s="197"/>
      <c r="F115" s="197"/>
      <c r="G115" s="197"/>
      <c r="H115" s="190"/>
      <c r="I115" s="191"/>
      <c r="J115" s="214"/>
      <c r="K115" s="191"/>
      <c r="L115" s="193"/>
      <c r="M115" s="75"/>
      <c r="P115" s="28"/>
      <c r="Q115" s="28"/>
    </row>
    <row r="116" spans="1:17" ht="12.75">
      <c r="A116" s="198">
        <v>3</v>
      </c>
      <c r="B116" s="197">
        <v>2</v>
      </c>
      <c r="C116" s="197">
        <v>1</v>
      </c>
      <c r="D116" s="197">
        <v>0</v>
      </c>
      <c r="E116" s="197">
        <v>4</v>
      </c>
      <c r="F116" s="197">
        <v>5</v>
      </c>
      <c r="G116" s="197"/>
      <c r="H116" s="190" t="str">
        <f>+Hoja4!A106</f>
        <v>Contribución patronal al Banco Popular</v>
      </c>
      <c r="I116" s="191">
        <v>445124.39</v>
      </c>
      <c r="J116" s="214">
        <f>+Hoja4!C106</f>
        <v>8945.16</v>
      </c>
      <c r="K116" s="191"/>
      <c r="L116" s="193">
        <f t="shared" si="1"/>
        <v>454069.55</v>
      </c>
      <c r="M116" s="75"/>
      <c r="P116" s="28"/>
      <c r="Q116" s="28"/>
    </row>
    <row r="117" spans="1:17" ht="12.75">
      <c r="A117" s="198"/>
      <c r="B117" s="197"/>
      <c r="C117" s="197"/>
      <c r="D117" s="197"/>
      <c r="E117" s="197"/>
      <c r="F117" s="197"/>
      <c r="G117" s="197"/>
      <c r="H117" s="190"/>
      <c r="I117" s="191"/>
      <c r="J117" s="214"/>
      <c r="K117" s="191"/>
      <c r="L117" s="193"/>
      <c r="M117" s="75"/>
      <c r="P117" s="28"/>
      <c r="Q117" s="28"/>
    </row>
    <row r="118" spans="1:17" ht="25.5">
      <c r="A118" s="198">
        <v>3</v>
      </c>
      <c r="B118" s="197">
        <v>2</v>
      </c>
      <c r="C118" s="197">
        <v>1</v>
      </c>
      <c r="D118" s="197">
        <v>0</v>
      </c>
      <c r="E118" s="197">
        <v>5</v>
      </c>
      <c r="F118" s="197">
        <v>1</v>
      </c>
      <c r="G118" s="197"/>
      <c r="H118" s="190" t="str">
        <f>+Hoja4!A107</f>
        <v>Contribución patronal al seguro de pensiones CCSS</v>
      </c>
      <c r="I118" s="191">
        <v>4531366.49</v>
      </c>
      <c r="J118" s="214">
        <f>+Hoja4!C107</f>
        <v>91061.7</v>
      </c>
      <c r="K118" s="191"/>
      <c r="L118" s="193">
        <f t="shared" si="1"/>
        <v>4622428.19</v>
      </c>
      <c r="M118" s="75"/>
      <c r="P118" s="28"/>
      <c r="Q118" s="28"/>
    </row>
    <row r="119" spans="1:17" ht="12.75">
      <c r="A119" s="198"/>
      <c r="B119" s="197"/>
      <c r="C119" s="197"/>
      <c r="D119" s="197"/>
      <c r="E119" s="197"/>
      <c r="F119" s="197"/>
      <c r="G119" s="197"/>
      <c r="H119" s="190"/>
      <c r="I119" s="191"/>
      <c r="J119" s="214"/>
      <c r="K119" s="191"/>
      <c r="L119" s="193"/>
      <c r="M119" s="75"/>
      <c r="P119" s="28"/>
      <c r="Q119" s="28"/>
    </row>
    <row r="120" spans="1:17" ht="25.5">
      <c r="A120" s="198">
        <v>3</v>
      </c>
      <c r="B120" s="197">
        <v>2</v>
      </c>
      <c r="C120" s="197">
        <v>1</v>
      </c>
      <c r="D120" s="197">
        <v>0</v>
      </c>
      <c r="E120" s="197">
        <v>5</v>
      </c>
      <c r="F120" s="197">
        <v>2</v>
      </c>
      <c r="G120" s="197"/>
      <c r="H120" s="190" t="str">
        <f>+Hoja4!A108</f>
        <v>Aporte patronal al Regimen obligatorio de pensiones</v>
      </c>
      <c r="I120" s="191">
        <v>13353673.23</v>
      </c>
      <c r="J120" s="214">
        <f>+Hoja4!C108</f>
        <v>26835.48</v>
      </c>
      <c r="K120" s="191"/>
      <c r="L120" s="193">
        <f t="shared" si="1"/>
        <v>13380508.71</v>
      </c>
      <c r="M120" s="75"/>
      <c r="P120" s="28"/>
      <c r="Q120" s="28"/>
    </row>
    <row r="121" spans="1:17" ht="12.75">
      <c r="A121" s="198"/>
      <c r="B121" s="197"/>
      <c r="C121" s="197"/>
      <c r="D121" s="197"/>
      <c r="E121" s="197"/>
      <c r="F121" s="197"/>
      <c r="G121" s="197"/>
      <c r="H121" s="190"/>
      <c r="I121" s="191"/>
      <c r="J121" s="214"/>
      <c r="K121" s="191"/>
      <c r="L121" s="193"/>
      <c r="M121" s="75"/>
      <c r="P121" s="28"/>
      <c r="Q121" s="28"/>
    </row>
    <row r="122" spans="1:17" ht="25.5">
      <c r="A122" s="198">
        <v>3</v>
      </c>
      <c r="B122" s="197">
        <v>2</v>
      </c>
      <c r="C122" s="197">
        <v>1</v>
      </c>
      <c r="D122" s="197">
        <v>0</v>
      </c>
      <c r="E122" s="197">
        <v>5</v>
      </c>
      <c r="F122" s="197">
        <v>3</v>
      </c>
      <c r="G122" s="197"/>
      <c r="H122" s="190" t="str">
        <f>+Hoja4!A109</f>
        <v>Aporte patronal al Fondo de Capitalización Laboral</v>
      </c>
      <c r="I122" s="191">
        <v>2670746.69</v>
      </c>
      <c r="J122" s="214">
        <f>+Hoja4!C109</f>
        <v>53670.94</v>
      </c>
      <c r="K122" s="191"/>
      <c r="L122" s="193">
        <f t="shared" si="1"/>
        <v>2724417.63</v>
      </c>
      <c r="M122" s="75"/>
      <c r="P122" s="28"/>
      <c r="Q122" s="28"/>
    </row>
    <row r="123" spans="1:17" ht="12.75">
      <c r="A123" s="198"/>
      <c r="B123" s="197"/>
      <c r="C123" s="197"/>
      <c r="D123" s="197"/>
      <c r="E123" s="197"/>
      <c r="F123" s="197"/>
      <c r="G123" s="197"/>
      <c r="H123" s="190"/>
      <c r="I123" s="191"/>
      <c r="J123" s="214"/>
      <c r="K123" s="191"/>
      <c r="L123" s="193"/>
      <c r="M123" s="75"/>
      <c r="P123" s="28"/>
      <c r="Q123" s="28"/>
    </row>
    <row r="124" spans="1:17" ht="25.5">
      <c r="A124" s="198">
        <v>3</v>
      </c>
      <c r="B124" s="197">
        <v>2</v>
      </c>
      <c r="C124" s="197">
        <v>1</v>
      </c>
      <c r="D124" s="197">
        <v>0</v>
      </c>
      <c r="E124" s="197">
        <v>5</v>
      </c>
      <c r="F124" s="197">
        <v>5</v>
      </c>
      <c r="G124" s="197"/>
      <c r="H124" s="190" t="str">
        <f>+Hoja4!A110</f>
        <v>Contrib. Patronal Otros Fondos Adm. Por entes Privados</v>
      </c>
      <c r="I124" s="191">
        <v>13450155.87</v>
      </c>
      <c r="J124" s="214">
        <f>+Hoja4!C110</f>
        <v>89451.57</v>
      </c>
      <c r="K124" s="191"/>
      <c r="L124" s="193">
        <f t="shared" si="1"/>
        <v>13539607.44</v>
      </c>
      <c r="M124" s="75"/>
      <c r="P124" s="28"/>
      <c r="Q124" s="28"/>
    </row>
    <row r="125" spans="1:17" ht="12.75">
      <c r="A125" s="198"/>
      <c r="B125" s="197"/>
      <c r="C125" s="197"/>
      <c r="D125" s="197"/>
      <c r="E125" s="197"/>
      <c r="F125" s="197"/>
      <c r="G125" s="197"/>
      <c r="H125" s="190"/>
      <c r="I125" s="191"/>
      <c r="J125" s="214"/>
      <c r="K125" s="191"/>
      <c r="L125" s="193"/>
      <c r="M125" s="75"/>
      <c r="P125" s="28"/>
      <c r="Q125" s="28"/>
    </row>
    <row r="126" spans="1:17" ht="25.5">
      <c r="A126" s="198">
        <v>3</v>
      </c>
      <c r="B126" s="197">
        <v>2</v>
      </c>
      <c r="C126" s="197">
        <v>1</v>
      </c>
      <c r="D126" s="197">
        <v>1</v>
      </c>
      <c r="E126" s="197">
        <v>3</v>
      </c>
      <c r="F126" s="197">
        <v>6</v>
      </c>
      <c r="G126" s="197"/>
      <c r="H126" s="190" t="str">
        <f>+Hoja4!A111</f>
        <v>Comisiones y Gastos por Servicios Financieros y Comerciales</v>
      </c>
      <c r="I126" s="191">
        <v>0</v>
      </c>
      <c r="J126" s="214">
        <f>+Hoja4!C111</f>
        <v>1100000</v>
      </c>
      <c r="K126" s="191"/>
      <c r="L126" s="193">
        <f t="shared" si="1"/>
        <v>1100000</v>
      </c>
      <c r="M126" s="75"/>
      <c r="P126" s="28"/>
      <c r="Q126" s="28"/>
    </row>
    <row r="127" spans="1:17" ht="12.75">
      <c r="A127" s="198"/>
      <c r="B127" s="197"/>
      <c r="C127" s="197"/>
      <c r="D127" s="197"/>
      <c r="E127" s="197"/>
      <c r="F127" s="197"/>
      <c r="G127" s="197"/>
      <c r="H127" s="190"/>
      <c r="I127" s="191"/>
      <c r="J127" s="214"/>
      <c r="K127" s="191"/>
      <c r="L127" s="193"/>
      <c r="M127" s="75"/>
      <c r="P127" s="28"/>
      <c r="Q127" s="28"/>
    </row>
    <row r="128" spans="1:17" ht="12.75">
      <c r="A128" s="198">
        <v>3</v>
      </c>
      <c r="B128" s="197">
        <v>2</v>
      </c>
      <c r="C128" s="197">
        <v>1</v>
      </c>
      <c r="D128" s="197">
        <v>1</v>
      </c>
      <c r="E128" s="197">
        <v>4</v>
      </c>
      <c r="F128" s="197">
        <v>99</v>
      </c>
      <c r="G128" s="197"/>
      <c r="H128" s="190" t="str">
        <f>+Hoja4!E104</f>
        <v>Otros Servicios de Gestión y Apoyo</v>
      </c>
      <c r="I128" s="191">
        <v>58778266.5</v>
      </c>
      <c r="J128" s="214"/>
      <c r="K128" s="191">
        <f>+Hoja4!G104</f>
        <v>973567</v>
      </c>
      <c r="L128" s="193">
        <f t="shared" si="1"/>
        <v>57804699.5</v>
      </c>
      <c r="M128" s="75"/>
      <c r="P128" s="28"/>
      <c r="Q128" s="28"/>
    </row>
    <row r="129" spans="1:17" ht="12.75">
      <c r="A129" s="198"/>
      <c r="B129" s="197"/>
      <c r="C129" s="197"/>
      <c r="D129" s="197"/>
      <c r="E129" s="197"/>
      <c r="F129" s="197"/>
      <c r="G129" s="197"/>
      <c r="H129" s="190"/>
      <c r="I129" s="191"/>
      <c r="J129" s="214"/>
      <c r="K129" s="191"/>
      <c r="L129" s="193"/>
      <c r="M129" s="75"/>
      <c r="P129" s="28"/>
      <c r="Q129" s="28"/>
    </row>
    <row r="130" spans="1:17" ht="12.75">
      <c r="A130" s="198">
        <v>3</v>
      </c>
      <c r="B130" s="197">
        <v>2</v>
      </c>
      <c r="C130" s="197">
        <v>1</v>
      </c>
      <c r="D130" s="197">
        <v>2</v>
      </c>
      <c r="E130" s="197">
        <v>4</v>
      </c>
      <c r="F130" s="197">
        <v>2</v>
      </c>
      <c r="G130" s="197"/>
      <c r="H130" s="190" t="str">
        <f>+Hoja4!E105</f>
        <v>Repuestos y Accesorios</v>
      </c>
      <c r="I130" s="191">
        <v>1337662.87</v>
      </c>
      <c r="J130" s="214"/>
      <c r="K130" s="191">
        <f>+Hoja4!G105</f>
        <v>126433</v>
      </c>
      <c r="L130" s="193">
        <f t="shared" si="1"/>
        <v>1211229.87</v>
      </c>
      <c r="M130" s="75"/>
      <c r="P130" s="28"/>
      <c r="Q130" s="28"/>
    </row>
    <row r="131" spans="1:17" ht="12.75">
      <c r="A131" s="198"/>
      <c r="B131" s="197"/>
      <c r="C131" s="197"/>
      <c r="D131" s="197"/>
      <c r="E131" s="197"/>
      <c r="F131" s="197"/>
      <c r="G131" s="197"/>
      <c r="H131" s="190"/>
      <c r="I131" s="191"/>
      <c r="J131" s="214"/>
      <c r="K131" s="191"/>
      <c r="L131" s="193"/>
      <c r="M131" s="75"/>
      <c r="P131" s="28"/>
      <c r="Q131" s="28"/>
    </row>
    <row r="132" spans="1:17" ht="12.75">
      <c r="A132" s="198">
        <v>3</v>
      </c>
      <c r="B132" s="197">
        <v>2</v>
      </c>
      <c r="C132" s="197">
        <v>1</v>
      </c>
      <c r="D132" s="197">
        <v>5</v>
      </c>
      <c r="E132" s="197">
        <v>1</v>
      </c>
      <c r="F132" s="197">
        <v>99</v>
      </c>
      <c r="G132" s="197"/>
      <c r="H132" s="190" t="str">
        <f>+Hoja4!E102</f>
        <v>Maquinaria y Equipo Diverso</v>
      </c>
      <c r="I132" s="191">
        <v>973567</v>
      </c>
      <c r="J132" s="214"/>
      <c r="K132" s="191">
        <f>+Hoja4!G102</f>
        <v>973567</v>
      </c>
      <c r="L132" s="193">
        <f t="shared" si="1"/>
        <v>0</v>
      </c>
      <c r="M132" s="75"/>
      <c r="P132" s="28"/>
      <c r="Q132" s="28"/>
    </row>
    <row r="133" spans="1:17" ht="12.75">
      <c r="A133" s="198"/>
      <c r="B133" s="197"/>
      <c r="C133" s="197"/>
      <c r="D133" s="197"/>
      <c r="E133" s="197"/>
      <c r="F133" s="197"/>
      <c r="G133" s="197"/>
      <c r="H133" s="190"/>
      <c r="I133" s="191"/>
      <c r="J133" s="214"/>
      <c r="K133" s="191"/>
      <c r="L133" s="193"/>
      <c r="M133" s="75"/>
      <c r="P133" s="28"/>
      <c r="Q133" s="28"/>
    </row>
    <row r="134" spans="1:17" ht="12.75">
      <c r="A134" s="198">
        <v>3</v>
      </c>
      <c r="B134" s="197">
        <v>2</v>
      </c>
      <c r="C134" s="197">
        <v>1</v>
      </c>
      <c r="D134" s="197">
        <v>5</v>
      </c>
      <c r="E134" s="197">
        <v>2</v>
      </c>
      <c r="F134" s="197">
        <v>2</v>
      </c>
      <c r="G134" s="197"/>
      <c r="H134" s="190" t="str">
        <f>+Hoja4!E103</f>
        <v>Vias de Comunicación Terrestre</v>
      </c>
      <c r="I134" s="191">
        <v>1400000</v>
      </c>
      <c r="J134" s="214"/>
      <c r="K134" s="191">
        <f>+Hoja4!G103</f>
        <v>1400000</v>
      </c>
      <c r="L134" s="193">
        <f t="shared" si="1"/>
        <v>0</v>
      </c>
      <c r="M134" s="75"/>
      <c r="P134" s="28"/>
      <c r="Q134" s="28"/>
    </row>
    <row r="135" spans="1:17" ht="12.75">
      <c r="A135" s="198"/>
      <c r="B135" s="197"/>
      <c r="C135" s="197"/>
      <c r="D135" s="197"/>
      <c r="E135" s="197"/>
      <c r="F135" s="197"/>
      <c r="G135" s="197"/>
      <c r="H135" s="190"/>
      <c r="I135" s="191"/>
      <c r="J135" s="214"/>
      <c r="K135" s="191"/>
      <c r="L135" s="193"/>
      <c r="M135" s="75"/>
      <c r="P135" s="28"/>
      <c r="Q135" s="28"/>
    </row>
    <row r="136" spans="1:17" ht="12.75">
      <c r="A136" s="198">
        <v>3</v>
      </c>
      <c r="B136" s="197">
        <v>2</v>
      </c>
      <c r="C136" s="197">
        <v>9</v>
      </c>
      <c r="D136" s="197">
        <v>5</v>
      </c>
      <c r="E136" s="197">
        <v>2</v>
      </c>
      <c r="F136" s="197">
        <v>2</v>
      </c>
      <c r="G136" s="197"/>
      <c r="H136" s="190" t="str">
        <f>+Hoja4!E123</f>
        <v>Vias de Comunicación Terrestre</v>
      </c>
      <c r="I136" s="191">
        <v>80450000</v>
      </c>
      <c r="J136" s="214"/>
      <c r="K136" s="191">
        <f>+Hoja4!G123</f>
        <v>60000000</v>
      </c>
      <c r="L136" s="193">
        <f t="shared" si="1"/>
        <v>20450000</v>
      </c>
      <c r="M136" s="75"/>
      <c r="P136" s="28"/>
      <c r="Q136" s="28"/>
    </row>
    <row r="137" spans="1:17" ht="12.75">
      <c r="A137" s="198"/>
      <c r="B137" s="197"/>
      <c r="C137" s="197"/>
      <c r="D137" s="197"/>
      <c r="E137" s="197"/>
      <c r="F137" s="197"/>
      <c r="G137" s="197"/>
      <c r="H137" s="190"/>
      <c r="I137" s="191"/>
      <c r="J137" s="214"/>
      <c r="K137" s="191"/>
      <c r="L137" s="193"/>
      <c r="M137" s="75"/>
      <c r="P137" s="28"/>
      <c r="Q137" s="28"/>
    </row>
    <row r="138" spans="1:17" ht="12.75">
      <c r="A138" s="198">
        <v>3</v>
      </c>
      <c r="B138" s="197">
        <v>2</v>
      </c>
      <c r="C138" s="197">
        <v>20</v>
      </c>
      <c r="D138" s="197">
        <v>1</v>
      </c>
      <c r="E138" s="197">
        <v>4</v>
      </c>
      <c r="F138" s="197">
        <v>3</v>
      </c>
      <c r="G138" s="197"/>
      <c r="H138" s="190" t="str">
        <f>+Hoja4!A123</f>
        <v>Servicios de Ingenieria</v>
      </c>
      <c r="I138" s="191">
        <v>0</v>
      </c>
      <c r="J138" s="214">
        <f>+Hoja4!C123</f>
        <v>30000000</v>
      </c>
      <c r="K138" s="191"/>
      <c r="L138" s="193">
        <f t="shared" si="1"/>
        <v>30000000</v>
      </c>
      <c r="M138" s="75"/>
      <c r="P138" s="28"/>
      <c r="Q138" s="28"/>
    </row>
    <row r="139" spans="1:17" ht="12.75">
      <c r="A139" s="198"/>
      <c r="B139" s="197"/>
      <c r="C139" s="197"/>
      <c r="D139" s="197"/>
      <c r="E139" s="197"/>
      <c r="F139" s="197"/>
      <c r="G139" s="197"/>
      <c r="H139" s="190"/>
      <c r="I139" s="191"/>
      <c r="J139" s="214"/>
      <c r="K139" s="191"/>
      <c r="L139" s="193"/>
      <c r="M139" s="75"/>
      <c r="P139" s="28"/>
      <c r="Q139" s="28"/>
    </row>
    <row r="140" spans="1:17" ht="12.75">
      <c r="A140" s="198">
        <v>3</v>
      </c>
      <c r="B140" s="197">
        <v>2</v>
      </c>
      <c r="C140" s="197">
        <v>21</v>
      </c>
      <c r="D140" s="197">
        <v>1</v>
      </c>
      <c r="E140" s="197">
        <v>4</v>
      </c>
      <c r="F140" s="197">
        <v>3</v>
      </c>
      <c r="G140" s="197"/>
      <c r="H140" s="190" t="str">
        <f>+Hoja4!A127</f>
        <v>Servicios de Ingenieria</v>
      </c>
      <c r="I140" s="191">
        <v>0</v>
      </c>
      <c r="J140" s="214">
        <f>+Hoja4!C127</f>
        <v>30000000</v>
      </c>
      <c r="K140" s="191"/>
      <c r="L140" s="193">
        <f aca="true" t="shared" si="2" ref="L140:L160">+I140+J140-K140</f>
        <v>30000000</v>
      </c>
      <c r="M140" s="75"/>
      <c r="P140" s="28"/>
      <c r="Q140" s="28"/>
    </row>
    <row r="141" spans="1:17" ht="12.75">
      <c r="A141" s="198"/>
      <c r="B141" s="197"/>
      <c r="C141" s="197"/>
      <c r="D141" s="197"/>
      <c r="E141" s="197"/>
      <c r="F141" s="197"/>
      <c r="G141" s="197"/>
      <c r="H141" s="190"/>
      <c r="I141" s="191"/>
      <c r="J141" s="214"/>
      <c r="K141" s="191"/>
      <c r="L141" s="193"/>
      <c r="M141" s="75"/>
      <c r="P141" s="28"/>
      <c r="Q141" s="28"/>
    </row>
    <row r="142" spans="1:17" ht="25.5">
      <c r="A142" s="198">
        <v>3</v>
      </c>
      <c r="B142" s="197">
        <v>6</v>
      </c>
      <c r="C142" s="197">
        <v>1</v>
      </c>
      <c r="D142" s="197">
        <v>1</v>
      </c>
      <c r="E142" s="197">
        <v>3</v>
      </c>
      <c r="F142" s="197">
        <v>6</v>
      </c>
      <c r="G142" s="197"/>
      <c r="H142" s="190" t="str">
        <f>+Hoja4!A117</f>
        <v>Comisiones y Gastos por Servicios Financieros y Comerciales</v>
      </c>
      <c r="I142" s="191">
        <v>0</v>
      </c>
      <c r="J142" s="214">
        <f>+Hoja4!C117+Hoja4!C133</f>
        <v>1100000</v>
      </c>
      <c r="K142" s="191"/>
      <c r="L142" s="193">
        <f t="shared" si="2"/>
        <v>1100000</v>
      </c>
      <c r="M142" s="75"/>
      <c r="P142" s="28"/>
      <c r="Q142" s="28"/>
    </row>
    <row r="143" spans="1:17" ht="12.75">
      <c r="A143" s="198"/>
      <c r="B143" s="197"/>
      <c r="C143" s="197"/>
      <c r="D143" s="197"/>
      <c r="E143" s="197"/>
      <c r="F143" s="197"/>
      <c r="G143" s="197"/>
      <c r="H143" s="190"/>
      <c r="I143" s="191"/>
      <c r="J143" s="214"/>
      <c r="K143" s="191"/>
      <c r="L143" s="193"/>
      <c r="M143" s="75"/>
      <c r="P143" s="28"/>
      <c r="Q143" s="28"/>
    </row>
    <row r="144" spans="1:17" ht="12.75">
      <c r="A144" s="198">
        <v>3</v>
      </c>
      <c r="B144" s="197">
        <v>6</v>
      </c>
      <c r="C144" s="197">
        <v>1</v>
      </c>
      <c r="D144" s="197">
        <v>1</v>
      </c>
      <c r="E144" s="197">
        <v>4</v>
      </c>
      <c r="F144" s="197">
        <v>6</v>
      </c>
      <c r="G144" s="197"/>
      <c r="H144" s="190" t="str">
        <f>+Hoja4!E117</f>
        <v>Servicios Generales </v>
      </c>
      <c r="I144" s="191">
        <v>1891600</v>
      </c>
      <c r="J144" s="214"/>
      <c r="K144" s="191">
        <f>+Hoja4!G117+Hoja4!G133</f>
        <v>1100000</v>
      </c>
      <c r="L144" s="193">
        <f t="shared" si="2"/>
        <v>791600</v>
      </c>
      <c r="M144" s="75"/>
      <c r="P144" s="28"/>
      <c r="Q144" s="28"/>
    </row>
    <row r="145" spans="1:17" ht="12.75">
      <c r="A145" s="198"/>
      <c r="B145" s="197"/>
      <c r="C145" s="197"/>
      <c r="D145" s="197"/>
      <c r="E145" s="197"/>
      <c r="F145" s="197"/>
      <c r="G145" s="197"/>
      <c r="H145" s="190"/>
      <c r="I145" s="191"/>
      <c r="J145" s="214"/>
      <c r="K145" s="191"/>
      <c r="L145" s="193"/>
      <c r="M145" s="75"/>
      <c r="P145" s="28"/>
      <c r="Q145" s="28"/>
    </row>
    <row r="146" spans="1:17" ht="12.75">
      <c r="A146" s="198">
        <v>3</v>
      </c>
      <c r="B146" s="197">
        <v>6</v>
      </c>
      <c r="C146" s="197">
        <v>1</v>
      </c>
      <c r="D146" s="197">
        <v>1</v>
      </c>
      <c r="E146" s="197">
        <v>7</v>
      </c>
      <c r="F146" s="197">
        <v>1</v>
      </c>
      <c r="G146" s="197"/>
      <c r="H146" s="190" t="str">
        <f>+Hoja4!E134</f>
        <v>Actividades de Capacitación </v>
      </c>
      <c r="I146" s="191">
        <v>300000</v>
      </c>
      <c r="J146" s="214"/>
      <c r="K146" s="191">
        <f>+Hoja4!G134</f>
        <v>300000</v>
      </c>
      <c r="L146" s="193">
        <f t="shared" si="2"/>
        <v>0</v>
      </c>
      <c r="M146" s="75"/>
      <c r="P146" s="28"/>
      <c r="Q146" s="28"/>
    </row>
    <row r="147" spans="1:17" ht="12.75">
      <c r="A147" s="198"/>
      <c r="B147" s="197"/>
      <c r="C147" s="197"/>
      <c r="D147" s="197"/>
      <c r="E147" s="197"/>
      <c r="F147" s="197"/>
      <c r="G147" s="197"/>
      <c r="H147" s="190"/>
      <c r="I147" s="191"/>
      <c r="J147" s="214"/>
      <c r="K147" s="191"/>
      <c r="L147" s="193"/>
      <c r="M147" s="75"/>
      <c r="P147" s="28"/>
      <c r="Q147" s="28"/>
    </row>
    <row r="148" spans="1:17" ht="12.75">
      <c r="A148" s="198">
        <v>3</v>
      </c>
      <c r="B148" s="197">
        <v>6</v>
      </c>
      <c r="C148" s="197">
        <v>1</v>
      </c>
      <c r="D148" s="197">
        <v>2</v>
      </c>
      <c r="E148" s="197">
        <v>1</v>
      </c>
      <c r="F148" s="197">
        <v>1</v>
      </c>
      <c r="G148" s="197"/>
      <c r="H148" s="190" t="str">
        <f>+Hoja4!E135</f>
        <v>Combustibles y Lubricantes</v>
      </c>
      <c r="I148" s="191">
        <v>37890578.58</v>
      </c>
      <c r="J148" s="214"/>
      <c r="K148" s="191">
        <f>+Hoja4!G135</f>
        <v>5000000</v>
      </c>
      <c r="L148" s="193">
        <f t="shared" si="2"/>
        <v>32890578.58</v>
      </c>
      <c r="M148" s="75"/>
      <c r="P148" s="28"/>
      <c r="Q148" s="28"/>
    </row>
    <row r="149" spans="1:17" ht="12.75">
      <c r="A149" s="198"/>
      <c r="B149" s="197"/>
      <c r="C149" s="197"/>
      <c r="D149" s="197"/>
      <c r="E149" s="197"/>
      <c r="F149" s="197"/>
      <c r="G149" s="197"/>
      <c r="H149" s="190"/>
      <c r="I149" s="191"/>
      <c r="J149" s="214"/>
      <c r="K149" s="191"/>
      <c r="L149" s="193"/>
      <c r="M149" s="75"/>
      <c r="P149" s="28"/>
      <c r="Q149" s="28"/>
    </row>
    <row r="150" spans="1:17" ht="25.5">
      <c r="A150" s="198">
        <v>3</v>
      </c>
      <c r="B150" s="197">
        <v>6</v>
      </c>
      <c r="C150" s="197">
        <v>1</v>
      </c>
      <c r="D150" s="197">
        <v>2</v>
      </c>
      <c r="E150" s="197">
        <v>3</v>
      </c>
      <c r="F150" s="197">
        <v>4</v>
      </c>
      <c r="G150" s="197"/>
      <c r="H150" s="190" t="str">
        <f>+Hoja4!E136</f>
        <v>Materiales y Productos Eléctricos, Telefínicos y de Cómputo</v>
      </c>
      <c r="I150" s="191">
        <v>350000</v>
      </c>
      <c r="J150" s="214"/>
      <c r="K150" s="191">
        <f>+Hoja4!G136</f>
        <v>350000</v>
      </c>
      <c r="L150" s="193">
        <f t="shared" si="2"/>
        <v>0</v>
      </c>
      <c r="M150" s="75"/>
      <c r="P150" s="28"/>
      <c r="Q150" s="28"/>
    </row>
    <row r="151" spans="1:17" ht="12.75">
      <c r="A151" s="198"/>
      <c r="B151" s="197"/>
      <c r="C151" s="197"/>
      <c r="D151" s="197"/>
      <c r="E151" s="197"/>
      <c r="F151" s="197"/>
      <c r="G151" s="197"/>
      <c r="H151" s="190"/>
      <c r="I151" s="191"/>
      <c r="J151" s="214"/>
      <c r="K151" s="191"/>
      <c r="L151" s="193"/>
      <c r="M151" s="75"/>
      <c r="P151" s="28"/>
      <c r="Q151" s="28"/>
    </row>
    <row r="152" spans="1:17" ht="12.75">
      <c r="A152" s="198">
        <v>3</v>
      </c>
      <c r="B152" s="197">
        <v>6</v>
      </c>
      <c r="C152" s="197">
        <v>1</v>
      </c>
      <c r="D152" s="197">
        <v>2</v>
      </c>
      <c r="E152" s="197">
        <v>4</v>
      </c>
      <c r="F152" s="197">
        <v>2</v>
      </c>
      <c r="G152" s="197"/>
      <c r="H152" s="190" t="str">
        <f>+Hoja4!A134</f>
        <v>Respuestos y Accesorios</v>
      </c>
      <c r="I152" s="191">
        <v>26154.94</v>
      </c>
      <c r="J152" s="214">
        <f>+Hoja4!C134</f>
        <v>25650000</v>
      </c>
      <c r="K152" s="191"/>
      <c r="L152" s="193">
        <f t="shared" si="2"/>
        <v>25676154.94</v>
      </c>
      <c r="M152" s="75"/>
      <c r="P152" s="28"/>
      <c r="Q152" s="28"/>
    </row>
    <row r="153" spans="1:17" ht="12.75">
      <c r="A153" s="198"/>
      <c r="B153" s="197"/>
      <c r="C153" s="197"/>
      <c r="D153" s="197"/>
      <c r="E153" s="197"/>
      <c r="F153" s="197"/>
      <c r="G153" s="197"/>
      <c r="H153" s="190"/>
      <c r="I153" s="191"/>
      <c r="J153" s="214"/>
      <c r="K153" s="191"/>
      <c r="L153" s="193"/>
      <c r="M153" s="75"/>
      <c r="P153" s="28"/>
      <c r="Q153" s="28"/>
    </row>
    <row r="154" spans="1:17" ht="12.75">
      <c r="A154" s="198">
        <v>3</v>
      </c>
      <c r="B154" s="197">
        <v>6</v>
      </c>
      <c r="C154" s="197">
        <v>1</v>
      </c>
      <c r="D154" s="197">
        <v>2</v>
      </c>
      <c r="E154" s="197">
        <v>99</v>
      </c>
      <c r="F154" s="197">
        <v>4</v>
      </c>
      <c r="G154" s="197"/>
      <c r="H154" s="190" t="str">
        <f>+Hoja4!E137</f>
        <v>Textiles y Vestuarios </v>
      </c>
      <c r="I154" s="191">
        <v>3237320</v>
      </c>
      <c r="J154" s="214"/>
      <c r="K154" s="191">
        <f>+Hoja4!G137</f>
        <v>2000000</v>
      </c>
      <c r="L154" s="193">
        <f t="shared" si="2"/>
        <v>1237320</v>
      </c>
      <c r="M154" s="75"/>
      <c r="P154" s="28"/>
      <c r="Q154" s="28"/>
    </row>
    <row r="155" spans="1:17" ht="12.75">
      <c r="A155" s="198"/>
      <c r="B155" s="197"/>
      <c r="C155" s="197"/>
      <c r="D155" s="197"/>
      <c r="E155" s="197"/>
      <c r="F155" s="197"/>
      <c r="G155" s="197"/>
      <c r="H155" s="190"/>
      <c r="I155" s="191"/>
      <c r="J155" s="214"/>
      <c r="K155" s="191"/>
      <c r="L155" s="193"/>
      <c r="M155" s="75"/>
      <c r="P155" s="28"/>
      <c r="Q155" s="28"/>
    </row>
    <row r="156" spans="1:17" ht="12.75">
      <c r="A156" s="198">
        <v>3</v>
      </c>
      <c r="B156" s="197">
        <v>6</v>
      </c>
      <c r="C156" s="197">
        <v>1</v>
      </c>
      <c r="D156" s="197">
        <v>2</v>
      </c>
      <c r="E156" s="197">
        <v>99</v>
      </c>
      <c r="F156" s="197">
        <v>5</v>
      </c>
      <c r="G156" s="197"/>
      <c r="H156" s="190" t="str">
        <f>+Hoja4!E138</f>
        <v>Útiles y Materiales de Limpieza</v>
      </c>
      <c r="I156" s="191">
        <v>3533078</v>
      </c>
      <c r="J156" s="214"/>
      <c r="K156" s="191">
        <f>+Hoja4!G138</f>
        <v>3500000</v>
      </c>
      <c r="L156" s="193">
        <f t="shared" si="2"/>
        <v>33078</v>
      </c>
      <c r="M156" s="75"/>
      <c r="P156" s="28"/>
      <c r="Q156" s="28"/>
    </row>
    <row r="157" spans="1:17" ht="12.75">
      <c r="A157" s="198"/>
      <c r="B157" s="197"/>
      <c r="C157" s="197"/>
      <c r="D157" s="197"/>
      <c r="E157" s="197"/>
      <c r="F157" s="197"/>
      <c r="G157" s="197"/>
      <c r="H157" s="190"/>
      <c r="I157" s="229" t="s">
        <v>260</v>
      </c>
      <c r="J157" s="214"/>
      <c r="K157" s="191"/>
      <c r="L157" s="193"/>
      <c r="M157" s="75"/>
      <c r="P157" s="28"/>
      <c r="Q157" s="28"/>
    </row>
    <row r="158" spans="1:17" ht="12.75">
      <c r="A158" s="198">
        <v>3</v>
      </c>
      <c r="B158" s="197">
        <v>6</v>
      </c>
      <c r="C158" s="197">
        <v>1</v>
      </c>
      <c r="D158" s="197">
        <v>5</v>
      </c>
      <c r="E158" s="197">
        <v>1</v>
      </c>
      <c r="F158" s="197">
        <v>5</v>
      </c>
      <c r="G158" s="197"/>
      <c r="H158" s="190" t="str">
        <f>+Hoja4!E139</f>
        <v>Equipo y Programas de Cómputo</v>
      </c>
      <c r="I158" s="191">
        <v>5600000</v>
      </c>
      <c r="J158" s="214"/>
      <c r="K158" s="191">
        <f>+Hoja4!G139</f>
        <v>3500000</v>
      </c>
      <c r="L158" s="193">
        <f t="shared" si="2"/>
        <v>2100000</v>
      </c>
      <c r="M158" s="75"/>
      <c r="P158" s="28"/>
      <c r="Q158" s="28"/>
    </row>
    <row r="159" spans="1:17" ht="12.75">
      <c r="A159" s="198"/>
      <c r="B159" s="197"/>
      <c r="C159" s="197"/>
      <c r="D159" s="197"/>
      <c r="E159" s="197"/>
      <c r="F159" s="197"/>
      <c r="G159" s="197"/>
      <c r="H159" s="190"/>
      <c r="I159" s="191"/>
      <c r="J159" s="214"/>
      <c r="K159" s="191"/>
      <c r="L159" s="193"/>
      <c r="M159" s="75"/>
      <c r="P159" s="28"/>
      <c r="Q159" s="28"/>
    </row>
    <row r="160" spans="1:17" ht="12.75">
      <c r="A160" s="215">
        <v>3</v>
      </c>
      <c r="B160" s="216">
        <v>6</v>
      </c>
      <c r="C160" s="216">
        <v>1</v>
      </c>
      <c r="D160" s="216">
        <v>5</v>
      </c>
      <c r="E160" s="216">
        <v>2</v>
      </c>
      <c r="F160" s="216">
        <v>2</v>
      </c>
      <c r="G160" s="216"/>
      <c r="H160" s="190" t="str">
        <f>+Hoja4!E140</f>
        <v>Vias de Comunicación Terrestre</v>
      </c>
      <c r="I160" s="214">
        <v>18056347.5</v>
      </c>
      <c r="J160" s="214"/>
      <c r="K160" s="191">
        <f>+Hoja4!G140</f>
        <v>11000000</v>
      </c>
      <c r="L160" s="193">
        <f t="shared" si="2"/>
        <v>7056347.5</v>
      </c>
      <c r="M160" s="75"/>
      <c r="P160" s="28"/>
      <c r="Q160" s="28"/>
    </row>
    <row r="161" spans="1:17" ht="13.5" thickBot="1">
      <c r="A161" s="215"/>
      <c r="B161" s="216"/>
      <c r="C161" s="216"/>
      <c r="D161" s="216"/>
      <c r="E161" s="216"/>
      <c r="F161" s="216"/>
      <c r="G161" s="216"/>
      <c r="H161" s="190"/>
      <c r="I161" s="214"/>
      <c r="J161" s="214"/>
      <c r="K161" s="191"/>
      <c r="L161" s="193"/>
      <c r="M161" s="75"/>
      <c r="P161" s="28"/>
      <c r="Q161" s="28"/>
    </row>
    <row r="162" spans="1:27" ht="13.5" thickBot="1">
      <c r="A162" s="188" t="s">
        <v>16</v>
      </c>
      <c r="B162" s="189"/>
      <c r="C162" s="189"/>
      <c r="D162" s="189"/>
      <c r="E162" s="189"/>
      <c r="F162" s="189"/>
      <c r="G162" s="189"/>
      <c r="H162" s="31"/>
      <c r="I162" s="26"/>
      <c r="J162" s="50">
        <f>SUM(J5:J161)</f>
        <v>147059881.08999997</v>
      </c>
      <c r="K162" s="50">
        <f>SUM(K5:K161)</f>
        <v>147059881.09</v>
      </c>
      <c r="L162" s="192"/>
      <c r="M162" s="75">
        <f>+I162+J162-K162</f>
        <v>0</v>
      </c>
      <c r="N162" s="17"/>
      <c r="O162" s="17"/>
      <c r="P162" s="32"/>
      <c r="Q162" s="32"/>
      <c r="R162" s="17"/>
      <c r="S162" s="17"/>
      <c r="T162" s="17"/>
      <c r="U162" s="17"/>
      <c r="V162" s="17"/>
      <c r="W162" s="17"/>
      <c r="X162" s="17"/>
      <c r="Y162" s="17"/>
      <c r="Z162" s="17"/>
      <c r="AA162" s="17" t="e">
        <f>SUM(#REF!)</f>
        <v>#REF!</v>
      </c>
    </row>
    <row r="163" spans="1:12" ht="12.75">
      <c r="A163" s="199"/>
      <c r="B163" s="200"/>
      <c r="C163" s="200"/>
      <c r="D163" s="200"/>
      <c r="E163" s="200" t="s">
        <v>6</v>
      </c>
      <c r="F163" s="200"/>
      <c r="G163" s="200"/>
      <c r="H163" s="27"/>
      <c r="I163" s="14"/>
      <c r="J163" s="99" t="s">
        <v>6</v>
      </c>
      <c r="K163" s="99"/>
      <c r="L163" s="194">
        <f>+Hoja4!H146-Hoja3!K162</f>
        <v>0</v>
      </c>
    </row>
    <row r="164" spans="1:15" ht="13.5" thickBot="1">
      <c r="A164" s="209" t="s">
        <v>108</v>
      </c>
      <c r="B164" s="201"/>
      <c r="C164" s="201"/>
      <c r="D164" s="201"/>
      <c r="E164" s="201"/>
      <c r="F164" s="201"/>
      <c r="G164" s="201"/>
      <c r="H164" s="43"/>
      <c r="I164" s="33"/>
      <c r="J164" s="105"/>
      <c r="K164" s="105"/>
      <c r="L164" s="195"/>
      <c r="N164" s="75"/>
      <c r="O164" s="75"/>
    </row>
    <row r="165" ht="12.75">
      <c r="H165" s="34"/>
    </row>
    <row r="166" spans="8:17" ht="12.75">
      <c r="H166" s="34"/>
      <c r="J166" s="17">
        <f>+Hoja4!D146-Hoja3!J162</f>
        <v>0</v>
      </c>
      <c r="N166" s="16"/>
      <c r="O166" s="16"/>
      <c r="Q166" s="36"/>
    </row>
    <row r="167" ht="12.75">
      <c r="H167" s="34"/>
    </row>
    <row r="168" ht="12.75">
      <c r="H168" s="34"/>
    </row>
    <row r="169" spans="8:17" ht="12.75">
      <c r="H169" s="34"/>
      <c r="J169" s="16"/>
      <c r="K169" s="16"/>
      <c r="N169" s="16"/>
      <c r="P169" s="11"/>
      <c r="Q169" s="11"/>
    </row>
    <row r="170" spans="8:17" ht="12.75">
      <c r="H170" s="34"/>
      <c r="P170" s="11"/>
      <c r="Q170" s="11"/>
    </row>
  </sheetData>
  <sheetProtection/>
  <autoFilter ref="A4:L4"/>
  <mergeCells count="3">
    <mergeCell ref="A1:L1"/>
    <mergeCell ref="A3:L3"/>
    <mergeCell ref="A2:L2"/>
  </mergeCells>
  <printOptions horizontalCentered="1"/>
  <pageMargins left="0.5118110236220472" right="0.4330708661417323" top="0.5905511811023623" bottom="0.5905511811023623" header="0" footer="0"/>
  <pageSetup horizontalDpi="300" verticalDpi="3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10"/>
  <sheetViews>
    <sheetView zoomScale="80" zoomScaleNormal="80" zoomScaleSheetLayoutView="75" zoomScalePageLayoutView="0" workbookViewId="0" topLeftCell="A1">
      <selection activeCell="E38" sqref="E38"/>
    </sheetView>
  </sheetViews>
  <sheetFormatPr defaultColWidth="11.421875" defaultRowHeight="12.75"/>
  <cols>
    <col min="1" max="1" width="66.8515625" style="11" customWidth="1"/>
    <col min="2" max="2" width="23.57421875" style="11" bestFit="1" customWidth="1"/>
    <col min="3" max="3" width="18.00390625" style="11" customWidth="1"/>
    <col min="4" max="4" width="20.57421875" style="15" bestFit="1" customWidth="1"/>
    <col min="5" max="5" width="58.57421875" style="11" bestFit="1" customWidth="1"/>
    <col min="6" max="6" width="20.57421875" style="48" customWidth="1"/>
    <col min="7" max="7" width="19.421875" style="17" bestFit="1" customWidth="1"/>
    <col min="8" max="8" width="20.57421875" style="11" bestFit="1" customWidth="1"/>
    <col min="9" max="9" width="11.421875" style="9" customWidth="1"/>
    <col min="10" max="10" width="13.00390625" style="9" bestFit="1" customWidth="1"/>
    <col min="11" max="43" width="11.421875" style="9" customWidth="1"/>
    <col min="44" max="16384" width="11.421875" style="11" customWidth="1"/>
  </cols>
  <sheetData>
    <row r="1" spans="1:8" ht="15" customHeight="1">
      <c r="A1" s="276" t="s">
        <v>132</v>
      </c>
      <c r="B1" s="277"/>
      <c r="C1" s="277"/>
      <c r="D1" s="277"/>
      <c r="E1" s="277"/>
      <c r="F1" s="277"/>
      <c r="G1" s="277"/>
      <c r="H1" s="278"/>
    </row>
    <row r="2" spans="1:8" ht="13.5" thickBot="1">
      <c r="A2" s="282"/>
      <c r="B2" s="283"/>
      <c r="C2" s="283"/>
      <c r="D2" s="283"/>
      <c r="E2" s="283"/>
      <c r="F2" s="283"/>
      <c r="G2" s="283"/>
      <c r="H2" s="284"/>
    </row>
    <row r="3" spans="1:8" ht="13.5" thickBot="1">
      <c r="A3" s="279" t="s">
        <v>21</v>
      </c>
      <c r="B3" s="280"/>
      <c r="C3" s="280"/>
      <c r="D3" s="281"/>
      <c r="E3" s="279" t="s">
        <v>20</v>
      </c>
      <c r="F3" s="280"/>
      <c r="G3" s="280"/>
      <c r="H3" s="281"/>
    </row>
    <row r="4" spans="1:8" s="9" customFormat="1" ht="12.75">
      <c r="A4" s="38"/>
      <c r="B4" s="27"/>
      <c r="C4" s="23"/>
      <c r="D4" s="39"/>
      <c r="E4" s="8"/>
      <c r="F4" s="27"/>
      <c r="G4" s="23"/>
      <c r="H4" s="39"/>
    </row>
    <row r="5" spans="1:8" s="9" customFormat="1" ht="12.75">
      <c r="A5" s="38" t="s">
        <v>136</v>
      </c>
      <c r="B5" s="27"/>
      <c r="C5" s="23"/>
      <c r="D5" s="39">
        <f>SUM(C6:C8)</f>
        <v>35000000</v>
      </c>
      <c r="E5" s="38" t="s">
        <v>35</v>
      </c>
      <c r="F5" s="27"/>
      <c r="G5" s="174"/>
      <c r="H5" s="39">
        <f>SUM(G5:G8)</f>
        <v>35000000</v>
      </c>
    </row>
    <row r="6" spans="1:8" s="9" customFormat="1" ht="12.75">
      <c r="A6" s="49" t="s">
        <v>123</v>
      </c>
      <c r="B6" s="27" t="s">
        <v>137</v>
      </c>
      <c r="C6" s="23">
        <v>25000000</v>
      </c>
      <c r="D6" s="39"/>
      <c r="E6" s="49" t="s">
        <v>222</v>
      </c>
      <c r="F6" s="27" t="s">
        <v>223</v>
      </c>
      <c r="G6" s="23">
        <v>35000000</v>
      </c>
      <c r="H6" s="39"/>
    </row>
    <row r="7" spans="1:8" s="9" customFormat="1" ht="12.75">
      <c r="A7" s="49" t="s">
        <v>139</v>
      </c>
      <c r="B7" s="27" t="s">
        <v>261</v>
      </c>
      <c r="C7" s="23">
        <v>10000000</v>
      </c>
      <c r="D7" s="39"/>
      <c r="E7" s="49"/>
      <c r="F7" s="27"/>
      <c r="G7" s="23"/>
      <c r="H7" s="39"/>
    </row>
    <row r="8" spans="1:8" s="9" customFormat="1" ht="13.5" thickBot="1">
      <c r="A8" s="49"/>
      <c r="B8" s="27"/>
      <c r="C8" s="23"/>
      <c r="D8" s="39"/>
      <c r="E8" s="49"/>
      <c r="F8" s="27"/>
      <c r="G8" s="23"/>
      <c r="H8" s="39"/>
    </row>
    <row r="9" spans="1:8" s="9" customFormat="1" ht="13.5" thickBot="1">
      <c r="A9" s="30" t="s">
        <v>16</v>
      </c>
      <c r="B9" s="40"/>
      <c r="C9" s="41"/>
      <c r="D9" s="42">
        <f>SUM(D5:D8)</f>
        <v>35000000</v>
      </c>
      <c r="E9" s="169">
        <f>+D9-H9</f>
        <v>0</v>
      </c>
      <c r="F9" s="98"/>
      <c r="G9" s="41"/>
      <c r="H9" s="42">
        <f>SUM(H5:H8)</f>
        <v>35000000</v>
      </c>
    </row>
    <row r="10" spans="1:8" s="9" customFormat="1" ht="12.75">
      <c r="A10" s="38"/>
      <c r="B10" s="27"/>
      <c r="C10" s="23"/>
      <c r="D10" s="39"/>
      <c r="E10" s="8"/>
      <c r="F10" s="27"/>
      <c r="G10" s="23"/>
      <c r="H10" s="39"/>
    </row>
    <row r="11" spans="1:8" s="9" customFormat="1" ht="12.75">
      <c r="A11" s="38" t="s">
        <v>138</v>
      </c>
      <c r="B11" s="27"/>
      <c r="C11" s="23"/>
      <c r="D11" s="39">
        <f>SUM(C12:C12)</f>
        <v>2250000</v>
      </c>
      <c r="E11" s="38" t="s">
        <v>138</v>
      </c>
      <c r="F11" s="27"/>
      <c r="G11" s="23"/>
      <c r="H11" s="39">
        <f>SUM(G12:G12)</f>
        <v>800000</v>
      </c>
    </row>
    <row r="12" spans="1:8" s="9" customFormat="1" ht="12.75">
      <c r="A12" s="49" t="s">
        <v>139</v>
      </c>
      <c r="B12" s="27" t="s">
        <v>140</v>
      </c>
      <c r="C12" s="23">
        <f>800000+1450000</f>
        <v>2250000</v>
      </c>
      <c r="D12" s="39"/>
      <c r="E12" s="49" t="s">
        <v>141</v>
      </c>
      <c r="F12" s="27" t="s">
        <v>142</v>
      </c>
      <c r="G12" s="23">
        <v>800000</v>
      </c>
      <c r="H12" s="39"/>
    </row>
    <row r="13" spans="1:8" s="9" customFormat="1" ht="12.75">
      <c r="A13" s="49"/>
      <c r="B13" s="27"/>
      <c r="C13" s="23"/>
      <c r="D13" s="39"/>
      <c r="E13" s="27"/>
      <c r="F13" s="27"/>
      <c r="G13" s="23"/>
      <c r="H13" s="39"/>
    </row>
    <row r="14" spans="1:8" s="9" customFormat="1" ht="12.75">
      <c r="A14" s="49"/>
      <c r="B14" s="27"/>
      <c r="C14" s="23"/>
      <c r="D14" s="39"/>
      <c r="E14" s="8" t="s">
        <v>143</v>
      </c>
      <c r="F14" s="27"/>
      <c r="G14" s="23"/>
      <c r="H14" s="39">
        <f>+G15</f>
        <v>1450000</v>
      </c>
    </row>
    <row r="15" spans="1:8" s="9" customFormat="1" ht="12.75">
      <c r="A15" s="49" t="s">
        <v>6</v>
      </c>
      <c r="B15" s="27"/>
      <c r="C15" s="23"/>
      <c r="D15" s="39"/>
      <c r="E15" s="27" t="s">
        <v>237</v>
      </c>
      <c r="F15" s="27" t="s">
        <v>238</v>
      </c>
      <c r="G15" s="23">
        <v>1450000</v>
      </c>
      <c r="H15" s="39"/>
    </row>
    <row r="16" spans="1:8" s="9" customFormat="1" ht="13.5" thickBot="1">
      <c r="A16" s="180"/>
      <c r="B16" s="27"/>
      <c r="C16" s="23"/>
      <c r="D16" s="39"/>
      <c r="E16" s="27"/>
      <c r="F16" s="27"/>
      <c r="G16" s="23"/>
      <c r="H16" s="39"/>
    </row>
    <row r="17" spans="1:8" s="9" customFormat="1" ht="13.5" thickBot="1">
      <c r="A17" s="30" t="s">
        <v>16</v>
      </c>
      <c r="B17" s="40"/>
      <c r="C17" s="41"/>
      <c r="D17" s="42">
        <f>SUM(D11:D12)</f>
        <v>2250000</v>
      </c>
      <c r="E17" s="169">
        <f>+D17-H17</f>
        <v>0</v>
      </c>
      <c r="F17" s="98"/>
      <c r="G17" s="41"/>
      <c r="H17" s="42">
        <f>SUM(H11:H15)</f>
        <v>2250000</v>
      </c>
    </row>
    <row r="18" spans="1:8" s="9" customFormat="1" ht="12.75">
      <c r="A18" s="38"/>
      <c r="B18" s="27"/>
      <c r="C18" s="23"/>
      <c r="D18" s="39"/>
      <c r="E18" s="8"/>
      <c r="F18" s="27"/>
      <c r="G18" s="23"/>
      <c r="H18" s="39"/>
    </row>
    <row r="19" spans="1:8" s="9" customFormat="1" ht="12.75">
      <c r="A19" s="38" t="s">
        <v>144</v>
      </c>
      <c r="B19" s="27"/>
      <c r="C19" s="23"/>
      <c r="D19" s="39">
        <f>SUM(C20:C21)</f>
        <v>803927.25</v>
      </c>
      <c r="E19" s="38" t="s">
        <v>144</v>
      </c>
      <c r="F19" s="27"/>
      <c r="G19" s="23"/>
      <c r="H19" s="39">
        <f>SUM(G20:G25)</f>
        <v>803927.25</v>
      </c>
    </row>
    <row r="20" spans="1:8" s="9" customFormat="1" ht="12.75">
      <c r="A20" s="49" t="s">
        <v>145</v>
      </c>
      <c r="B20" s="27" t="s">
        <v>146</v>
      </c>
      <c r="C20" s="23">
        <v>803927.25</v>
      </c>
      <c r="D20" s="39"/>
      <c r="E20" s="49" t="s">
        <v>147</v>
      </c>
      <c r="F20" s="27" t="s">
        <v>148</v>
      </c>
      <c r="G20" s="23">
        <v>715000</v>
      </c>
      <c r="H20" s="39"/>
    </row>
    <row r="21" spans="1:8" s="9" customFormat="1" ht="12.75">
      <c r="A21" s="49"/>
      <c r="B21" s="27"/>
      <c r="C21" s="23"/>
      <c r="D21" s="39"/>
      <c r="E21" s="49" t="s">
        <v>149</v>
      </c>
      <c r="F21" s="27" t="s">
        <v>150</v>
      </c>
      <c r="G21" s="23">
        <v>1876</v>
      </c>
      <c r="H21" s="39"/>
    </row>
    <row r="22" spans="1:8" s="9" customFormat="1" ht="12.75">
      <c r="A22" s="49"/>
      <c r="B22" s="27"/>
      <c r="C22" s="23"/>
      <c r="D22" s="39"/>
      <c r="E22" s="49" t="s">
        <v>151</v>
      </c>
      <c r="F22" s="27" t="s">
        <v>152</v>
      </c>
      <c r="G22" s="23">
        <v>1525</v>
      </c>
      <c r="H22" s="39"/>
    </row>
    <row r="23" spans="1:8" s="9" customFormat="1" ht="15">
      <c r="A23" s="211"/>
      <c r="B23" s="27"/>
      <c r="C23" s="23"/>
      <c r="D23" s="39">
        <f>+C24</f>
        <v>0</v>
      </c>
      <c r="E23" s="49" t="s">
        <v>153</v>
      </c>
      <c r="F23" s="27" t="s">
        <v>154</v>
      </c>
      <c r="G23" s="23">
        <v>82800</v>
      </c>
      <c r="H23" s="39"/>
    </row>
    <row r="24" spans="1:8" s="9" customFormat="1" ht="12.75">
      <c r="A24" s="49"/>
      <c r="B24" s="27"/>
      <c r="C24" s="23"/>
      <c r="D24" s="39"/>
      <c r="E24" s="49" t="s">
        <v>155</v>
      </c>
      <c r="F24" s="27" t="s">
        <v>156</v>
      </c>
      <c r="G24" s="23">
        <v>2726.25</v>
      </c>
      <c r="H24" s="39"/>
    </row>
    <row r="25" spans="1:8" s="9" customFormat="1" ht="13.5" thickBot="1">
      <c r="A25" s="180"/>
      <c r="B25" s="27"/>
      <c r="C25" s="23"/>
      <c r="D25" s="39"/>
      <c r="E25" s="27"/>
      <c r="F25" s="27"/>
      <c r="G25" s="23"/>
      <c r="H25" s="39"/>
    </row>
    <row r="26" spans="1:8" s="9" customFormat="1" ht="13.5" thickBot="1">
      <c r="A26" s="30" t="s">
        <v>16</v>
      </c>
      <c r="B26" s="40"/>
      <c r="C26" s="41"/>
      <c r="D26" s="42">
        <f>SUM(D19:D24)</f>
        <v>803927.25</v>
      </c>
      <c r="E26" s="169">
        <f>+D26-H26</f>
        <v>0</v>
      </c>
      <c r="F26" s="98"/>
      <c r="G26" s="41"/>
      <c r="H26" s="42">
        <f>+H19</f>
        <v>803927.25</v>
      </c>
    </row>
    <row r="27" spans="1:8" s="9" customFormat="1" ht="12.75">
      <c r="A27" s="38"/>
      <c r="B27" s="27"/>
      <c r="C27" s="23"/>
      <c r="D27" s="212"/>
      <c r="E27" s="217"/>
      <c r="F27" s="27"/>
      <c r="G27" s="23"/>
      <c r="H27" s="39"/>
    </row>
    <row r="28" spans="1:8" s="9" customFormat="1" ht="12.75">
      <c r="A28" s="38" t="s">
        <v>107</v>
      </c>
      <c r="B28" s="27"/>
      <c r="C28" s="23"/>
      <c r="D28" s="212">
        <f>+C29</f>
        <v>655200</v>
      </c>
      <c r="E28" s="38" t="s">
        <v>107</v>
      </c>
      <c r="F28" s="27"/>
      <c r="G28" s="23"/>
      <c r="H28" s="39">
        <f>SUM(G29:G30)</f>
        <v>655200</v>
      </c>
    </row>
    <row r="29" spans="1:8" s="9" customFormat="1" ht="12.75">
      <c r="A29" s="49" t="s">
        <v>139</v>
      </c>
      <c r="B29" s="27" t="s">
        <v>157</v>
      </c>
      <c r="C29" s="23">
        <v>655200</v>
      </c>
      <c r="D29" s="212"/>
      <c r="E29" s="49" t="s">
        <v>124</v>
      </c>
      <c r="F29" s="27" t="s">
        <v>125</v>
      </c>
      <c r="G29" s="23">
        <v>655200</v>
      </c>
      <c r="H29" s="39"/>
    </row>
    <row r="30" spans="1:8" s="9" customFormat="1" ht="13.5" thickBot="1">
      <c r="A30" s="49"/>
      <c r="B30" s="27"/>
      <c r="C30" s="23"/>
      <c r="D30" s="212"/>
      <c r="E30" s="218"/>
      <c r="F30" s="27"/>
      <c r="G30" s="23"/>
      <c r="H30" s="39"/>
    </row>
    <row r="31" spans="1:8" s="9" customFormat="1" ht="13.5" thickBot="1">
      <c r="A31" s="30" t="s">
        <v>16</v>
      </c>
      <c r="B31" s="40"/>
      <c r="C31" s="41"/>
      <c r="D31" s="42">
        <f>+D28</f>
        <v>655200</v>
      </c>
      <c r="E31" s="169">
        <f>+D31-H31</f>
        <v>0</v>
      </c>
      <c r="F31" s="98"/>
      <c r="G31" s="41"/>
      <c r="H31" s="42">
        <f>+H28</f>
        <v>655200</v>
      </c>
    </row>
    <row r="32" spans="1:8" s="9" customFormat="1" ht="12.75">
      <c r="A32" s="38"/>
      <c r="B32" s="27"/>
      <c r="C32" s="23"/>
      <c r="D32" s="39"/>
      <c r="E32" s="8"/>
      <c r="F32" s="27"/>
      <c r="G32" s="23"/>
      <c r="H32" s="39"/>
    </row>
    <row r="33" spans="1:8" s="9" customFormat="1" ht="12.75">
      <c r="A33" s="38" t="s">
        <v>269</v>
      </c>
      <c r="B33" s="27"/>
      <c r="C33" s="23"/>
      <c r="D33" s="39">
        <f>SUM(C34:C36)</f>
        <v>300000</v>
      </c>
      <c r="E33" s="38" t="s">
        <v>158</v>
      </c>
      <c r="F33" s="27"/>
      <c r="G33" s="23"/>
      <c r="H33" s="39">
        <f>SUM(G34:G36)</f>
        <v>300000</v>
      </c>
    </row>
    <row r="34" spans="1:8" s="9" customFormat="1" ht="12.75">
      <c r="A34" s="49" t="s">
        <v>139</v>
      </c>
      <c r="B34" s="27" t="s">
        <v>160</v>
      </c>
      <c r="C34" s="23">
        <v>300000</v>
      </c>
      <c r="D34" s="39"/>
      <c r="E34" s="49" t="s">
        <v>127</v>
      </c>
      <c r="F34" s="27" t="s">
        <v>159</v>
      </c>
      <c r="G34" s="23">
        <v>300000</v>
      </c>
      <c r="H34" s="39"/>
    </row>
    <row r="35" spans="1:8" s="9" customFormat="1" ht="12.75">
      <c r="A35" s="49"/>
      <c r="B35" s="27"/>
      <c r="C35" s="23"/>
      <c r="D35" s="39"/>
      <c r="E35" s="49"/>
      <c r="F35" s="27"/>
      <c r="G35" s="23"/>
      <c r="H35" s="39"/>
    </row>
    <row r="36" spans="1:8" s="9" customFormat="1" ht="13.5" thickBot="1">
      <c r="A36" s="49"/>
      <c r="B36" s="27"/>
      <c r="C36" s="23"/>
      <c r="D36" s="39"/>
      <c r="E36" s="49"/>
      <c r="F36" s="27"/>
      <c r="G36" s="23"/>
      <c r="H36" s="39"/>
    </row>
    <row r="37" spans="1:8" s="9" customFormat="1" ht="13.5" thickBot="1">
      <c r="A37" s="30" t="s">
        <v>16</v>
      </c>
      <c r="B37" s="40"/>
      <c r="C37" s="41"/>
      <c r="D37" s="42">
        <f>+D33</f>
        <v>300000</v>
      </c>
      <c r="E37" s="169">
        <f>+D37-H37</f>
        <v>0</v>
      </c>
      <c r="F37" s="98"/>
      <c r="G37" s="41"/>
      <c r="H37" s="42">
        <f>+H33</f>
        <v>300000</v>
      </c>
    </row>
    <row r="38" spans="1:8" s="9" customFormat="1" ht="12.75">
      <c r="A38" s="38"/>
      <c r="B38" s="27"/>
      <c r="C38" s="23"/>
      <c r="D38" s="39"/>
      <c r="E38" s="8"/>
      <c r="F38" s="27"/>
      <c r="G38" s="23"/>
      <c r="H38" s="39"/>
    </row>
    <row r="39" spans="1:8" s="9" customFormat="1" ht="12.75">
      <c r="A39" s="38" t="s">
        <v>95</v>
      </c>
      <c r="B39" s="27"/>
      <c r="C39" s="23"/>
      <c r="D39" s="39">
        <f>SUM(C40:C41)</f>
        <v>2200000</v>
      </c>
      <c r="E39" s="38" t="s">
        <v>95</v>
      </c>
      <c r="F39" s="27"/>
      <c r="G39" s="23"/>
      <c r="H39" s="39">
        <f>SUM(G40:G41)</f>
        <v>2200000</v>
      </c>
    </row>
    <row r="40" spans="1:8" s="9" customFormat="1" ht="12.75">
      <c r="A40" s="49" t="s">
        <v>139</v>
      </c>
      <c r="B40" s="27" t="s">
        <v>161</v>
      </c>
      <c r="C40" s="23">
        <v>2200000</v>
      </c>
      <c r="D40" s="39"/>
      <c r="E40" s="49" t="s">
        <v>162</v>
      </c>
      <c r="F40" s="27" t="s">
        <v>163</v>
      </c>
      <c r="G40" s="23">
        <v>2200000</v>
      </c>
      <c r="H40" s="39"/>
    </row>
    <row r="41" spans="1:8" s="9" customFormat="1" ht="12.75">
      <c r="A41" s="49"/>
      <c r="B41" s="27"/>
      <c r="C41" s="23"/>
      <c r="D41" s="39"/>
      <c r="E41" s="49"/>
      <c r="F41" s="27"/>
      <c r="G41" s="23"/>
      <c r="H41" s="39"/>
    </row>
    <row r="42" spans="1:8" s="9" customFormat="1" ht="13.5" thickBot="1">
      <c r="A42" s="180"/>
      <c r="B42" s="27"/>
      <c r="C42" s="23"/>
      <c r="D42" s="39"/>
      <c r="E42" s="27"/>
      <c r="F42" s="27"/>
      <c r="G42" s="23"/>
      <c r="H42" s="39"/>
    </row>
    <row r="43" spans="1:8" s="9" customFormat="1" ht="13.5" thickBot="1">
      <c r="A43" s="30" t="s">
        <v>16</v>
      </c>
      <c r="B43" s="40"/>
      <c r="C43" s="41"/>
      <c r="D43" s="42">
        <f>+D39</f>
        <v>2200000</v>
      </c>
      <c r="E43" s="169">
        <f>+D43-H43</f>
        <v>0</v>
      </c>
      <c r="F43" s="98"/>
      <c r="G43" s="41"/>
      <c r="H43" s="42">
        <f>+H39</f>
        <v>2200000</v>
      </c>
    </row>
    <row r="44" spans="1:8" s="9" customFormat="1" ht="12.75">
      <c r="A44" s="38"/>
      <c r="B44" s="27"/>
      <c r="C44" s="23"/>
      <c r="D44" s="39"/>
      <c r="E44" s="8"/>
      <c r="F44" s="27"/>
      <c r="G44" s="23"/>
      <c r="H44" s="39"/>
    </row>
    <row r="45" spans="1:8" s="9" customFormat="1" ht="12.75">
      <c r="A45" s="38" t="s">
        <v>179</v>
      </c>
      <c r="B45" s="27"/>
      <c r="C45" s="23"/>
      <c r="D45" s="39">
        <f>SUM(C46:C53)</f>
        <v>3458958.98</v>
      </c>
      <c r="E45" s="38" t="s">
        <v>179</v>
      </c>
      <c r="F45" s="27"/>
      <c r="G45" s="23"/>
      <c r="H45" s="39">
        <f>SUM(G46:G53)</f>
        <v>3458958.98</v>
      </c>
    </row>
    <row r="46" spans="1:8" s="9" customFormat="1" ht="12.75">
      <c r="A46" s="49" t="s">
        <v>193</v>
      </c>
      <c r="B46" s="27" t="s">
        <v>194</v>
      </c>
      <c r="C46" s="23">
        <v>500000</v>
      </c>
      <c r="D46" s="39"/>
      <c r="E46" s="49" t="s">
        <v>180</v>
      </c>
      <c r="F46" s="27" t="s">
        <v>181</v>
      </c>
      <c r="G46" s="23">
        <v>200000</v>
      </c>
      <c r="H46" s="39"/>
    </row>
    <row r="47" spans="1:8" s="9" customFormat="1" ht="12.75">
      <c r="A47" s="49" t="s">
        <v>153</v>
      </c>
      <c r="B47" s="27" t="s">
        <v>195</v>
      </c>
      <c r="C47" s="23">
        <v>2958958.98</v>
      </c>
      <c r="D47" s="39"/>
      <c r="E47" s="49" t="s">
        <v>182</v>
      </c>
      <c r="F47" s="27" t="s">
        <v>183</v>
      </c>
      <c r="G47" s="23">
        <v>1500000</v>
      </c>
      <c r="H47" s="39"/>
    </row>
    <row r="48" spans="1:8" s="9" customFormat="1" ht="12.75">
      <c r="A48" s="49"/>
      <c r="B48" s="27"/>
      <c r="C48" s="23"/>
      <c r="D48" s="39"/>
      <c r="E48" s="49" t="s">
        <v>184</v>
      </c>
      <c r="F48" s="27" t="s">
        <v>185</v>
      </c>
      <c r="G48" s="23">
        <v>58958.98</v>
      </c>
      <c r="H48" s="39"/>
    </row>
    <row r="49" spans="1:8" s="9" customFormat="1" ht="12.75">
      <c r="A49" s="49"/>
      <c r="B49" s="27"/>
      <c r="C49" s="23"/>
      <c r="D49" s="39"/>
      <c r="E49" s="49" t="s">
        <v>149</v>
      </c>
      <c r="F49" s="27" t="s">
        <v>186</v>
      </c>
      <c r="G49" s="23">
        <v>500000</v>
      </c>
      <c r="H49" s="39"/>
    </row>
    <row r="50" spans="1:8" s="9" customFormat="1" ht="12.75">
      <c r="A50" s="49"/>
      <c r="B50" s="27"/>
      <c r="C50" s="23"/>
      <c r="D50" s="39"/>
      <c r="E50" s="49" t="s">
        <v>187</v>
      </c>
      <c r="F50" s="27" t="s">
        <v>188</v>
      </c>
      <c r="G50" s="23">
        <v>300000</v>
      </c>
      <c r="H50" s="39"/>
    </row>
    <row r="51" spans="1:8" s="9" customFormat="1" ht="12.75">
      <c r="A51" s="49"/>
      <c r="B51" s="27"/>
      <c r="C51" s="23"/>
      <c r="D51" s="39"/>
      <c r="E51" s="49" t="s">
        <v>189</v>
      </c>
      <c r="F51" s="27" t="s">
        <v>190</v>
      </c>
      <c r="G51" s="23">
        <v>800000</v>
      </c>
      <c r="H51" s="39"/>
    </row>
    <row r="52" spans="1:8" s="9" customFormat="1" ht="12.75">
      <c r="A52" s="49"/>
      <c r="B52" s="27"/>
      <c r="C52" s="23"/>
      <c r="D52" s="39"/>
      <c r="E52" s="49" t="s">
        <v>191</v>
      </c>
      <c r="F52" s="27" t="s">
        <v>192</v>
      </c>
      <c r="G52" s="23">
        <v>100000</v>
      </c>
      <c r="H52" s="39"/>
    </row>
    <row r="53" spans="1:8" s="9" customFormat="1" ht="13.5" thickBot="1">
      <c r="A53" s="49"/>
      <c r="B53" s="27"/>
      <c r="C53" s="23"/>
      <c r="D53" s="39"/>
      <c r="E53" s="49"/>
      <c r="F53" s="27"/>
      <c r="G53" s="23"/>
      <c r="H53" s="39"/>
    </row>
    <row r="54" spans="1:8" s="9" customFormat="1" ht="13.5" thickBot="1">
      <c r="A54" s="30" t="s">
        <v>16</v>
      </c>
      <c r="B54" s="40"/>
      <c r="C54" s="41"/>
      <c r="D54" s="42">
        <f>+D45</f>
        <v>3458958.98</v>
      </c>
      <c r="E54" s="169">
        <f>+D54-H54</f>
        <v>0</v>
      </c>
      <c r="F54" s="98"/>
      <c r="G54" s="41"/>
      <c r="H54" s="42">
        <f>+H45</f>
        <v>3458958.98</v>
      </c>
    </row>
    <row r="55" spans="1:8" s="9" customFormat="1" ht="12.75">
      <c r="A55" s="38"/>
      <c r="B55" s="27"/>
      <c r="C55" s="23"/>
      <c r="D55" s="39"/>
      <c r="E55" s="8"/>
      <c r="F55" s="27"/>
      <c r="G55" s="23"/>
      <c r="H55" s="39"/>
    </row>
    <row r="56" spans="1:8" s="9" customFormat="1" ht="12.75">
      <c r="A56" s="38" t="s">
        <v>224</v>
      </c>
      <c r="B56" s="27"/>
      <c r="C56" s="23"/>
      <c r="D56" s="39">
        <f>SUM(C57:C66)</f>
        <v>2950000</v>
      </c>
      <c r="E56" s="38" t="s">
        <v>35</v>
      </c>
      <c r="F56" s="27"/>
      <c r="G56" s="23"/>
      <c r="H56" s="39">
        <f>SUM(G57:G66)</f>
        <v>2950000</v>
      </c>
    </row>
    <row r="57" spans="1:8" s="9" customFormat="1" ht="12.75">
      <c r="A57" s="49" t="s">
        <v>257</v>
      </c>
      <c r="B57" s="27" t="s">
        <v>239</v>
      </c>
      <c r="C57" s="23">
        <v>1092910.18</v>
      </c>
      <c r="D57" s="39"/>
      <c r="E57" s="49" t="s">
        <v>225</v>
      </c>
      <c r="F57" s="27" t="s">
        <v>226</v>
      </c>
      <c r="G57" s="23">
        <v>1500000</v>
      </c>
      <c r="H57" s="39"/>
    </row>
    <row r="58" spans="1:8" s="9" customFormat="1" ht="12.75">
      <c r="A58" s="49" t="s">
        <v>167</v>
      </c>
      <c r="B58" s="27" t="s">
        <v>240</v>
      </c>
      <c r="C58" s="23">
        <v>91075.48</v>
      </c>
      <c r="D58" s="39"/>
      <c r="E58" s="49" t="s">
        <v>214</v>
      </c>
      <c r="F58" s="27" t="s">
        <v>247</v>
      </c>
      <c r="G58" s="23">
        <v>450000</v>
      </c>
      <c r="H58" s="39"/>
    </row>
    <row r="59" spans="1:8" s="9" customFormat="1" ht="12.75">
      <c r="A59" s="49" t="s">
        <v>113</v>
      </c>
      <c r="B59" s="27" t="s">
        <v>241</v>
      </c>
      <c r="C59" s="23">
        <v>101094.19</v>
      </c>
      <c r="D59" s="39"/>
      <c r="E59" s="49" t="s">
        <v>248</v>
      </c>
      <c r="F59" s="27" t="s">
        <v>249</v>
      </c>
      <c r="G59" s="23">
        <v>1000000</v>
      </c>
      <c r="H59" s="39"/>
    </row>
    <row r="60" spans="1:8" s="9" customFormat="1" ht="12.75">
      <c r="A60" s="49" t="s">
        <v>114</v>
      </c>
      <c r="B60" s="27" t="s">
        <v>242</v>
      </c>
      <c r="C60" s="23">
        <v>5464.55</v>
      </c>
      <c r="D60" s="39"/>
      <c r="E60" s="49"/>
      <c r="F60" s="27"/>
      <c r="G60" s="23"/>
      <c r="H60" s="39"/>
    </row>
    <row r="61" spans="1:8" s="9" customFormat="1" ht="12.75">
      <c r="A61" s="49" t="s">
        <v>115</v>
      </c>
      <c r="B61" s="27" t="s">
        <v>243</v>
      </c>
      <c r="C61" s="23">
        <v>55629.13</v>
      </c>
      <c r="D61" s="39"/>
      <c r="E61" s="49"/>
      <c r="F61" s="27"/>
      <c r="G61" s="23"/>
      <c r="H61" s="39"/>
    </row>
    <row r="62" spans="1:8" s="9" customFormat="1" ht="12.75">
      <c r="A62" s="49" t="s">
        <v>116</v>
      </c>
      <c r="B62" s="27" t="s">
        <v>244</v>
      </c>
      <c r="C62" s="23">
        <v>16393.65</v>
      </c>
      <c r="D62" s="39"/>
      <c r="E62" s="49"/>
      <c r="F62" s="27"/>
      <c r="G62" s="23"/>
      <c r="H62" s="39"/>
    </row>
    <row r="63" spans="1:8" s="9" customFormat="1" ht="12.75">
      <c r="A63" s="49" t="s">
        <v>117</v>
      </c>
      <c r="B63" s="27" t="s">
        <v>245</v>
      </c>
      <c r="C63" s="23">
        <v>32787.31</v>
      </c>
      <c r="D63" s="39"/>
      <c r="E63" s="49"/>
      <c r="F63" s="27"/>
      <c r="G63" s="23"/>
      <c r="H63" s="39"/>
    </row>
    <row r="64" spans="1:8" s="9" customFormat="1" ht="12.75">
      <c r="A64" s="49" t="s">
        <v>122</v>
      </c>
      <c r="B64" s="27" t="s">
        <v>246</v>
      </c>
      <c r="C64" s="23">
        <v>54645.51</v>
      </c>
      <c r="D64" s="39"/>
      <c r="E64" s="49"/>
      <c r="F64" s="27"/>
      <c r="G64" s="23"/>
      <c r="H64" s="39"/>
    </row>
    <row r="65" spans="1:8" s="9" customFormat="1" ht="12.75">
      <c r="A65" s="49" t="s">
        <v>227</v>
      </c>
      <c r="B65" s="27" t="s">
        <v>228</v>
      </c>
      <c r="C65" s="23">
        <v>1500000</v>
      </c>
      <c r="D65" s="39"/>
      <c r="E65" s="49"/>
      <c r="F65" s="27"/>
      <c r="G65" s="23"/>
      <c r="H65" s="39"/>
    </row>
    <row r="66" spans="1:8" s="9" customFormat="1" ht="12.75">
      <c r="A66" s="49"/>
      <c r="B66" s="27"/>
      <c r="C66" s="23"/>
      <c r="D66" s="39"/>
      <c r="E66" s="49"/>
      <c r="F66" s="27"/>
      <c r="G66" s="23"/>
      <c r="H66" s="39"/>
    </row>
    <row r="67" spans="1:8" s="9" customFormat="1" ht="13.5" thickBot="1">
      <c r="A67" s="180"/>
      <c r="B67" s="27"/>
      <c r="C67" s="23"/>
      <c r="D67" s="39"/>
      <c r="E67" s="27"/>
      <c r="F67" s="27"/>
      <c r="G67" s="23"/>
      <c r="H67" s="39"/>
    </row>
    <row r="68" spans="1:8" s="9" customFormat="1" ht="13.5" thickBot="1">
      <c r="A68" s="30" t="s">
        <v>16</v>
      </c>
      <c r="B68" s="40"/>
      <c r="C68" s="41"/>
      <c r="D68" s="42">
        <f>+D56</f>
        <v>2950000</v>
      </c>
      <c r="E68" s="169">
        <f>+D68-H68</f>
        <v>0</v>
      </c>
      <c r="F68" s="98"/>
      <c r="G68" s="41"/>
      <c r="H68" s="42">
        <f>+H56</f>
        <v>2950000</v>
      </c>
    </row>
    <row r="69" spans="1:8" s="9" customFormat="1" ht="12.75">
      <c r="A69" s="38"/>
      <c r="B69" s="27"/>
      <c r="C69" s="23"/>
      <c r="D69" s="39"/>
      <c r="E69" s="8"/>
      <c r="F69" s="27"/>
      <c r="G69" s="23"/>
      <c r="H69" s="39"/>
    </row>
    <row r="70" spans="1:8" s="9" customFormat="1" ht="12.75">
      <c r="A70" s="38" t="s">
        <v>104</v>
      </c>
      <c r="B70" s="27"/>
      <c r="C70" s="23"/>
      <c r="D70" s="39">
        <f>SUM(C71:C72)</f>
        <v>7000000</v>
      </c>
      <c r="E70" s="38" t="s">
        <v>35</v>
      </c>
      <c r="F70" s="27"/>
      <c r="G70" s="23"/>
      <c r="H70" s="39">
        <f>SUM(G71:G72)</f>
        <v>7000000</v>
      </c>
    </row>
    <row r="71" spans="1:8" s="9" customFormat="1" ht="25.5">
      <c r="A71" s="221" t="s">
        <v>255</v>
      </c>
      <c r="B71" s="222" t="s">
        <v>256</v>
      </c>
      <c r="C71" s="223">
        <v>7000000</v>
      </c>
      <c r="D71" s="39"/>
      <c r="E71" s="224" t="s">
        <v>222</v>
      </c>
      <c r="F71" s="222" t="s">
        <v>223</v>
      </c>
      <c r="G71" s="223">
        <v>7000000</v>
      </c>
      <c r="H71" s="225"/>
    </row>
    <row r="72" spans="1:8" s="9" customFormat="1" ht="12.75">
      <c r="A72" s="49"/>
      <c r="B72" s="27"/>
      <c r="C72" s="23"/>
      <c r="D72" s="39"/>
      <c r="E72" s="49"/>
      <c r="F72" s="27"/>
      <c r="G72" s="23"/>
      <c r="H72" s="39"/>
    </row>
    <row r="73" spans="1:8" s="9" customFormat="1" ht="13.5" thickBot="1">
      <c r="A73" s="180"/>
      <c r="B73" s="27"/>
      <c r="C73" s="23"/>
      <c r="D73" s="39"/>
      <c r="E73" s="27"/>
      <c r="F73" s="27"/>
      <c r="G73" s="23"/>
      <c r="H73" s="39"/>
    </row>
    <row r="74" spans="1:8" s="9" customFormat="1" ht="13.5" thickBot="1">
      <c r="A74" s="30" t="s">
        <v>16</v>
      </c>
      <c r="B74" s="40"/>
      <c r="C74" s="41"/>
      <c r="D74" s="42">
        <f>+D70</f>
        <v>7000000</v>
      </c>
      <c r="E74" s="169">
        <f>+D74-H74</f>
        <v>0</v>
      </c>
      <c r="F74" s="98"/>
      <c r="G74" s="41"/>
      <c r="H74" s="42">
        <f>+H70</f>
        <v>7000000</v>
      </c>
    </row>
    <row r="75" spans="1:8" s="9" customFormat="1" ht="13.5" customHeight="1">
      <c r="A75" s="38"/>
      <c r="B75" s="27"/>
      <c r="C75" s="23"/>
      <c r="D75" s="39"/>
      <c r="E75" s="8"/>
      <c r="F75" s="27"/>
      <c r="G75" s="23"/>
      <c r="H75" s="39"/>
    </row>
    <row r="76" spans="1:8" s="9" customFormat="1" ht="12.75">
      <c r="A76" s="15" t="s">
        <v>126</v>
      </c>
      <c r="B76" s="27"/>
      <c r="C76" s="23"/>
      <c r="D76" s="39">
        <f>SUM(C77)</f>
        <v>911000</v>
      </c>
      <c r="E76" s="15" t="s">
        <v>126</v>
      </c>
      <c r="F76" s="27"/>
      <c r="G76" s="23"/>
      <c r="H76" s="39">
        <f>SUM(G77:G79)</f>
        <v>911000</v>
      </c>
    </row>
    <row r="77" spans="1:8" s="9" customFormat="1" ht="12.75">
      <c r="A77" s="49" t="s">
        <v>139</v>
      </c>
      <c r="B77" s="27" t="s">
        <v>178</v>
      </c>
      <c r="C77" s="23">
        <v>911000</v>
      </c>
      <c r="D77" s="39"/>
      <c r="E77" s="49" t="s">
        <v>176</v>
      </c>
      <c r="F77" s="27" t="s">
        <v>177</v>
      </c>
      <c r="G77" s="23">
        <v>911000</v>
      </c>
      <c r="H77" s="39"/>
    </row>
    <row r="78" spans="1:8" s="9" customFormat="1" ht="12.75">
      <c r="A78" s="49"/>
      <c r="B78" s="27"/>
      <c r="C78" s="23"/>
      <c r="D78" s="39"/>
      <c r="E78" s="49"/>
      <c r="F78" s="27"/>
      <c r="G78" s="23"/>
      <c r="H78" s="39"/>
    </row>
    <row r="79" spans="1:8" s="9" customFormat="1" ht="13.5" thickBot="1">
      <c r="A79" s="49"/>
      <c r="B79" s="27"/>
      <c r="C79" s="23"/>
      <c r="D79" s="39"/>
      <c r="E79" s="49"/>
      <c r="F79" s="27"/>
      <c r="G79" s="23"/>
      <c r="H79" s="39"/>
    </row>
    <row r="80" spans="1:8" s="9" customFormat="1" ht="13.5" thickBot="1">
      <c r="A80" s="30" t="s">
        <v>16</v>
      </c>
      <c r="B80" s="40"/>
      <c r="C80" s="41"/>
      <c r="D80" s="42">
        <f>SUM(D76:D79)</f>
        <v>911000</v>
      </c>
      <c r="E80" s="169">
        <f>+D80-H80</f>
        <v>0</v>
      </c>
      <c r="F80" s="98"/>
      <c r="G80" s="41"/>
      <c r="H80" s="42">
        <f>SUM(H76:H79)</f>
        <v>911000</v>
      </c>
    </row>
    <row r="81" spans="1:8" s="9" customFormat="1" ht="12.75">
      <c r="A81" s="38"/>
      <c r="B81" s="27"/>
      <c r="C81" s="23"/>
      <c r="D81" s="39"/>
      <c r="E81" s="8"/>
      <c r="F81" s="27"/>
      <c r="G81" s="23"/>
      <c r="H81" s="39"/>
    </row>
    <row r="82" spans="1:8" s="9" customFormat="1" ht="12.75">
      <c r="A82" s="38" t="s">
        <v>164</v>
      </c>
      <c r="B82" s="27"/>
      <c r="C82" s="23"/>
      <c r="D82" s="39">
        <f>SUM(C83:C90)</f>
        <v>557227.86</v>
      </c>
      <c r="E82" s="38" t="s">
        <v>164</v>
      </c>
      <c r="F82" s="27"/>
      <c r="G82" s="23"/>
      <c r="H82" s="39">
        <f>+G83</f>
        <v>557227.86</v>
      </c>
    </row>
    <row r="83" spans="1:8" s="9" customFormat="1" ht="12.75">
      <c r="A83" s="49" t="s">
        <v>257</v>
      </c>
      <c r="B83" s="27" t="s">
        <v>168</v>
      </c>
      <c r="C83" s="23">
        <v>420000</v>
      </c>
      <c r="D83" s="39"/>
      <c r="E83" s="27" t="s">
        <v>165</v>
      </c>
      <c r="F83" s="27" t="s">
        <v>166</v>
      </c>
      <c r="G83" s="23">
        <v>557227.86</v>
      </c>
      <c r="H83" s="39"/>
    </row>
    <row r="84" spans="1:8" s="9" customFormat="1" ht="12.75">
      <c r="A84" s="49" t="s">
        <v>167</v>
      </c>
      <c r="B84" s="27" t="s">
        <v>169</v>
      </c>
      <c r="C84" s="23">
        <v>34999.86</v>
      </c>
      <c r="D84" s="39"/>
      <c r="E84" s="27"/>
      <c r="F84" s="27"/>
      <c r="G84" s="23"/>
      <c r="H84" s="39"/>
    </row>
    <row r="85" spans="1:8" s="9" customFormat="1" ht="12.75">
      <c r="A85" s="49" t="s">
        <v>113</v>
      </c>
      <c r="B85" s="27" t="s">
        <v>170</v>
      </c>
      <c r="C85" s="23">
        <v>38850</v>
      </c>
      <c r="D85" s="39"/>
      <c r="E85" s="27"/>
      <c r="F85" s="27"/>
      <c r="G85" s="23"/>
      <c r="H85" s="39"/>
    </row>
    <row r="86" spans="1:8" s="9" customFormat="1" ht="12.75">
      <c r="A86" s="49" t="s">
        <v>114</v>
      </c>
      <c r="B86" s="27" t="s">
        <v>171</v>
      </c>
      <c r="C86" s="23">
        <v>2100</v>
      </c>
      <c r="D86" s="39"/>
      <c r="E86" s="27"/>
      <c r="F86" s="27"/>
      <c r="G86" s="23"/>
      <c r="H86" s="39"/>
    </row>
    <row r="87" spans="1:8" s="9" customFormat="1" ht="12.75">
      <c r="A87" s="49" t="s">
        <v>115</v>
      </c>
      <c r="B87" s="27" t="s">
        <v>172</v>
      </c>
      <c r="C87" s="23">
        <v>21378</v>
      </c>
      <c r="D87" s="39"/>
      <c r="E87" s="27"/>
      <c r="F87" s="27"/>
      <c r="G87" s="23"/>
      <c r="H87" s="39"/>
    </row>
    <row r="88" spans="1:8" s="9" customFormat="1" ht="12.75">
      <c r="A88" s="49" t="s">
        <v>116</v>
      </c>
      <c r="B88" s="27" t="s">
        <v>173</v>
      </c>
      <c r="C88" s="23">
        <v>6300</v>
      </c>
      <c r="D88" s="39"/>
      <c r="E88" s="27"/>
      <c r="F88" s="27"/>
      <c r="G88" s="23"/>
      <c r="H88" s="39"/>
    </row>
    <row r="89" spans="1:8" s="9" customFormat="1" ht="12.75">
      <c r="A89" s="49" t="s">
        <v>117</v>
      </c>
      <c r="B89" s="27" t="s">
        <v>174</v>
      </c>
      <c r="C89" s="23">
        <v>12600</v>
      </c>
      <c r="D89" s="39"/>
      <c r="E89" s="27"/>
      <c r="F89" s="27"/>
      <c r="G89" s="23"/>
      <c r="H89" s="39"/>
    </row>
    <row r="90" spans="1:8" s="9" customFormat="1" ht="12.75">
      <c r="A90" s="49" t="s">
        <v>122</v>
      </c>
      <c r="B90" s="27" t="s">
        <v>175</v>
      </c>
      <c r="C90" s="23">
        <v>21000</v>
      </c>
      <c r="D90" s="39"/>
      <c r="E90" s="38"/>
      <c r="F90" s="27"/>
      <c r="G90" s="23"/>
      <c r="H90" s="39"/>
    </row>
    <row r="91" spans="1:8" s="9" customFormat="1" ht="13.5" thickBot="1">
      <c r="A91" s="49"/>
      <c r="B91" s="27"/>
      <c r="C91" s="23"/>
      <c r="D91" s="39"/>
      <c r="E91" s="49"/>
      <c r="F91" s="27"/>
      <c r="G91" s="23"/>
      <c r="H91" s="39"/>
    </row>
    <row r="92" spans="1:8" s="9" customFormat="1" ht="13.5" thickBot="1">
      <c r="A92" s="30" t="s">
        <v>16</v>
      </c>
      <c r="B92" s="40"/>
      <c r="C92" s="41"/>
      <c r="D92" s="42">
        <f>SUM(D82:D91)</f>
        <v>557227.86</v>
      </c>
      <c r="E92" s="169">
        <f>+D92-H92</f>
        <v>0</v>
      </c>
      <c r="F92" s="98"/>
      <c r="G92" s="41"/>
      <c r="H92" s="42">
        <f>SUM(H82:H91)</f>
        <v>557227.86</v>
      </c>
    </row>
    <row r="93" spans="1:8" s="9" customFormat="1" ht="13.5" customHeight="1">
      <c r="A93" s="38"/>
      <c r="B93" s="27"/>
      <c r="C93" s="23"/>
      <c r="D93" s="39"/>
      <c r="E93" s="8"/>
      <c r="F93" s="27"/>
      <c r="G93" s="23"/>
      <c r="H93" s="39"/>
    </row>
    <row r="94" spans="1:8" s="9" customFormat="1" ht="12.75">
      <c r="A94" s="15" t="s">
        <v>98</v>
      </c>
      <c r="B94" s="27"/>
      <c r="C94" s="23"/>
      <c r="D94" s="39">
        <f>SUM(C95)</f>
        <v>750000</v>
      </c>
      <c r="E94" s="15" t="s">
        <v>98</v>
      </c>
      <c r="F94" s="27"/>
      <c r="G94" s="23"/>
      <c r="H94" s="39">
        <f>SUM(G95:G98)</f>
        <v>750000</v>
      </c>
    </row>
    <row r="95" spans="1:8" s="9" customFormat="1" ht="12.75">
      <c r="A95" s="49" t="s">
        <v>139</v>
      </c>
      <c r="B95" s="27" t="s">
        <v>196</v>
      </c>
      <c r="C95" s="23">
        <v>750000</v>
      </c>
      <c r="D95" s="39"/>
      <c r="E95" s="49" t="s">
        <v>197</v>
      </c>
      <c r="F95" s="27" t="s">
        <v>198</v>
      </c>
      <c r="G95" s="23">
        <v>750000</v>
      </c>
      <c r="H95" s="39"/>
    </row>
    <row r="96" spans="1:8" s="9" customFormat="1" ht="12.75">
      <c r="A96" s="49"/>
      <c r="B96" s="27"/>
      <c r="C96" s="23"/>
      <c r="D96" s="39"/>
      <c r="E96" s="49"/>
      <c r="F96" s="27"/>
      <c r="G96" s="23"/>
      <c r="H96" s="39"/>
    </row>
    <row r="97" spans="1:8" s="9" customFormat="1" ht="12.75">
      <c r="A97" s="49"/>
      <c r="B97" s="27"/>
      <c r="C97" s="23"/>
      <c r="D97" s="39"/>
      <c r="E97" s="49"/>
      <c r="F97" s="27"/>
      <c r="G97" s="23"/>
      <c r="H97" s="39"/>
    </row>
    <row r="98" spans="1:8" s="9" customFormat="1" ht="13.5" thickBot="1">
      <c r="A98" s="49"/>
      <c r="B98" s="27"/>
      <c r="C98" s="23"/>
      <c r="D98" s="39"/>
      <c r="E98" s="49"/>
      <c r="F98" s="27"/>
      <c r="G98" s="23"/>
      <c r="H98" s="39"/>
    </row>
    <row r="99" spans="1:8" s="9" customFormat="1" ht="13.5" thickBot="1">
      <c r="A99" s="30" t="s">
        <v>16</v>
      </c>
      <c r="B99" s="40"/>
      <c r="C99" s="41"/>
      <c r="D99" s="42">
        <f>SUM(D94:D98)</f>
        <v>750000</v>
      </c>
      <c r="E99" s="169">
        <f>+D99-H99</f>
        <v>0</v>
      </c>
      <c r="F99" s="98"/>
      <c r="G99" s="41"/>
      <c r="H99" s="42">
        <f>SUM(H94:H98)</f>
        <v>750000</v>
      </c>
    </row>
    <row r="100" spans="1:8" s="9" customFormat="1" ht="13.5" customHeight="1">
      <c r="A100" s="38"/>
      <c r="B100" s="27"/>
      <c r="C100" s="23"/>
      <c r="D100" s="39"/>
      <c r="E100" s="8"/>
      <c r="F100" s="27"/>
      <c r="G100" s="23"/>
      <c r="H100" s="39"/>
    </row>
    <row r="101" spans="1:8" s="9" customFormat="1" ht="12.75">
      <c r="A101" s="15" t="s">
        <v>199</v>
      </c>
      <c r="B101" s="27"/>
      <c r="C101" s="23"/>
      <c r="D101" s="39">
        <f>SUM(C102:C112)</f>
        <v>3473567</v>
      </c>
      <c r="E101" s="15" t="s">
        <v>199</v>
      </c>
      <c r="F101" s="27"/>
      <c r="G101" s="23"/>
      <c r="H101" s="39">
        <f>SUM(G102:G113)</f>
        <v>3473567</v>
      </c>
    </row>
    <row r="102" spans="1:8" s="9" customFormat="1" ht="12.75">
      <c r="A102" s="49" t="s">
        <v>257</v>
      </c>
      <c r="B102" s="27" t="s">
        <v>229</v>
      </c>
      <c r="C102" s="23">
        <v>1653601.44</v>
      </c>
      <c r="D102" s="39"/>
      <c r="E102" s="49" t="s">
        <v>155</v>
      </c>
      <c r="F102" s="27" t="s">
        <v>201</v>
      </c>
      <c r="G102" s="23">
        <v>973567</v>
      </c>
      <c r="H102" s="39"/>
    </row>
    <row r="103" spans="1:8" s="9" customFormat="1" ht="12.75">
      <c r="A103" s="49" t="s">
        <v>167</v>
      </c>
      <c r="B103" s="27" t="s">
        <v>230</v>
      </c>
      <c r="C103" s="23">
        <v>149085.35</v>
      </c>
      <c r="D103" s="39"/>
      <c r="E103" s="49" t="s">
        <v>221</v>
      </c>
      <c r="F103" s="27" t="s">
        <v>262</v>
      </c>
      <c r="G103" s="23">
        <v>1400000</v>
      </c>
      <c r="H103" s="39"/>
    </row>
    <row r="104" spans="1:8" s="9" customFormat="1" ht="12.75">
      <c r="A104" s="49" t="s">
        <v>267</v>
      </c>
      <c r="B104" s="27" t="s">
        <v>266</v>
      </c>
      <c r="C104" s="23">
        <v>135429.96</v>
      </c>
      <c r="D104" s="39"/>
      <c r="E104" s="49" t="s">
        <v>124</v>
      </c>
      <c r="F104" s="27" t="s">
        <v>263</v>
      </c>
      <c r="G104" s="23">
        <v>973567</v>
      </c>
      <c r="H104" s="39"/>
    </row>
    <row r="105" spans="1:8" s="9" customFormat="1" ht="12.75">
      <c r="A105" s="49" t="s">
        <v>113</v>
      </c>
      <c r="B105" s="27" t="s">
        <v>231</v>
      </c>
      <c r="C105" s="23">
        <v>165485.4</v>
      </c>
      <c r="D105" s="39"/>
      <c r="E105" s="49" t="s">
        <v>264</v>
      </c>
      <c r="F105" s="27" t="s">
        <v>265</v>
      </c>
      <c r="G105" s="23">
        <v>126433</v>
      </c>
      <c r="H105" s="39"/>
    </row>
    <row r="106" spans="1:8" s="9" customFormat="1" ht="12.75">
      <c r="A106" s="49" t="s">
        <v>114</v>
      </c>
      <c r="B106" s="27" t="s">
        <v>232</v>
      </c>
      <c r="C106" s="23">
        <v>8945.16</v>
      </c>
      <c r="D106" s="39"/>
      <c r="E106" s="49"/>
      <c r="F106" s="27"/>
      <c r="G106" s="23"/>
      <c r="H106" s="39"/>
    </row>
    <row r="107" spans="1:8" s="9" customFormat="1" ht="12.75">
      <c r="A107" s="49" t="s">
        <v>115</v>
      </c>
      <c r="B107" s="27" t="s">
        <v>233</v>
      </c>
      <c r="C107" s="23">
        <v>91061.7</v>
      </c>
      <c r="D107" s="39"/>
      <c r="E107" s="49"/>
      <c r="F107" s="27"/>
      <c r="G107" s="23"/>
      <c r="H107" s="39"/>
    </row>
    <row r="108" spans="1:8" s="9" customFormat="1" ht="12.75">
      <c r="A108" s="49" t="s">
        <v>116</v>
      </c>
      <c r="B108" s="27" t="s">
        <v>234</v>
      </c>
      <c r="C108" s="23">
        <v>26835.48</v>
      </c>
      <c r="D108" s="39"/>
      <c r="E108" s="49"/>
      <c r="F108" s="27"/>
      <c r="G108" s="23"/>
      <c r="H108" s="39"/>
    </row>
    <row r="109" spans="1:8" s="9" customFormat="1" ht="12.75">
      <c r="A109" s="49" t="s">
        <v>117</v>
      </c>
      <c r="B109" s="27" t="s">
        <v>235</v>
      </c>
      <c r="C109" s="23">
        <v>53670.94</v>
      </c>
      <c r="D109" s="39"/>
      <c r="E109" s="49"/>
      <c r="F109" s="27"/>
      <c r="G109" s="23"/>
      <c r="H109" s="39"/>
    </row>
    <row r="110" spans="1:8" s="9" customFormat="1" ht="12.75">
      <c r="A110" s="49" t="s">
        <v>122</v>
      </c>
      <c r="B110" s="27" t="s">
        <v>236</v>
      </c>
      <c r="C110" s="23">
        <v>89451.57</v>
      </c>
      <c r="D110" s="39"/>
      <c r="E110" s="49"/>
      <c r="F110" s="27"/>
      <c r="G110" s="23"/>
      <c r="H110" s="39"/>
    </row>
    <row r="111" spans="1:8" s="9" customFormat="1" ht="12.75">
      <c r="A111" s="49" t="s">
        <v>139</v>
      </c>
      <c r="B111" s="27" t="s">
        <v>200</v>
      </c>
      <c r="C111" s="23">
        <v>1100000</v>
      </c>
      <c r="D111" s="39"/>
      <c r="E111" s="49"/>
      <c r="F111" s="27"/>
      <c r="G111" s="23"/>
      <c r="H111" s="39"/>
    </row>
    <row r="112" spans="1:8" s="9" customFormat="1" ht="12.75">
      <c r="A112" s="49"/>
      <c r="B112" s="27"/>
      <c r="C112" s="23"/>
      <c r="D112" s="39"/>
      <c r="E112" s="49"/>
      <c r="F112" s="27"/>
      <c r="G112" s="23"/>
      <c r="H112" s="39"/>
    </row>
    <row r="113" spans="1:8" s="9" customFormat="1" ht="13.5" thickBot="1">
      <c r="A113" s="49"/>
      <c r="B113" s="27"/>
      <c r="C113" s="23"/>
      <c r="D113" s="39"/>
      <c r="E113" s="49"/>
      <c r="F113" s="27"/>
      <c r="G113" s="23"/>
      <c r="H113" s="39"/>
    </row>
    <row r="114" spans="1:8" s="9" customFormat="1" ht="13.5" thickBot="1">
      <c r="A114" s="30" t="s">
        <v>16</v>
      </c>
      <c r="B114" s="40"/>
      <c r="C114" s="41"/>
      <c r="D114" s="42">
        <f>SUM(D101:D113)</f>
        <v>3473567</v>
      </c>
      <c r="E114" s="169">
        <f>+D114-H114</f>
        <v>0</v>
      </c>
      <c r="F114" s="98"/>
      <c r="G114" s="41"/>
      <c r="H114" s="42">
        <f>SUM(H101:H113)</f>
        <v>3473567</v>
      </c>
    </row>
    <row r="115" spans="1:8" s="9" customFormat="1" ht="13.5" customHeight="1">
      <c r="A115" s="38"/>
      <c r="B115" s="27"/>
      <c r="C115" s="23"/>
      <c r="D115" s="39"/>
      <c r="E115" s="8"/>
      <c r="F115" s="27"/>
      <c r="G115" s="23"/>
      <c r="H115" s="39"/>
    </row>
    <row r="116" spans="1:8" s="9" customFormat="1" ht="12.75">
      <c r="A116" s="15" t="s">
        <v>202</v>
      </c>
      <c r="B116" s="27"/>
      <c r="C116" s="23"/>
      <c r="D116" s="39">
        <f>SUM(C117)</f>
        <v>100000</v>
      </c>
      <c r="E116" s="15" t="s">
        <v>202</v>
      </c>
      <c r="F116" s="27"/>
      <c r="G116" s="23"/>
      <c r="H116" s="39">
        <f>SUM(G117:G119)</f>
        <v>100000</v>
      </c>
    </row>
    <row r="117" spans="1:8" s="9" customFormat="1" ht="12.75">
      <c r="A117" s="49" t="s">
        <v>139</v>
      </c>
      <c r="B117" s="27" t="s">
        <v>203</v>
      </c>
      <c r="C117" s="23">
        <v>100000</v>
      </c>
      <c r="D117" s="39"/>
      <c r="E117" s="49" t="s">
        <v>127</v>
      </c>
      <c r="F117" s="27" t="s">
        <v>206</v>
      </c>
      <c r="G117" s="23">
        <v>100000</v>
      </c>
      <c r="H117" s="39"/>
    </row>
    <row r="118" spans="1:8" s="9" customFormat="1" ht="12.75">
      <c r="A118" s="49"/>
      <c r="B118" s="27"/>
      <c r="C118" s="23"/>
      <c r="D118" s="39"/>
      <c r="E118" s="49"/>
      <c r="F118" s="27"/>
      <c r="G118" s="23"/>
      <c r="H118" s="39"/>
    </row>
    <row r="119" spans="1:8" s="9" customFormat="1" ht="13.5" thickBot="1">
      <c r="A119" s="49"/>
      <c r="B119" s="27"/>
      <c r="C119" s="23"/>
      <c r="D119" s="39"/>
      <c r="E119" s="49"/>
      <c r="F119" s="27"/>
      <c r="G119" s="23"/>
      <c r="H119" s="39"/>
    </row>
    <row r="120" spans="1:8" s="9" customFormat="1" ht="13.5" thickBot="1">
      <c r="A120" s="30" t="s">
        <v>16</v>
      </c>
      <c r="B120" s="40"/>
      <c r="C120" s="41"/>
      <c r="D120" s="42">
        <f>SUM(D116:D119)</f>
        <v>100000</v>
      </c>
      <c r="E120" s="169">
        <f>+D120-H120</f>
        <v>0</v>
      </c>
      <c r="F120" s="98"/>
      <c r="G120" s="41"/>
      <c r="H120" s="42">
        <f>SUM(H116:H119)</f>
        <v>100000</v>
      </c>
    </row>
    <row r="121" spans="1:8" s="9" customFormat="1" ht="13.5" customHeight="1">
      <c r="A121" s="38"/>
      <c r="B121" s="27"/>
      <c r="C121" s="23"/>
      <c r="D121" s="39"/>
      <c r="E121" s="8"/>
      <c r="F121" s="27"/>
      <c r="G121" s="23"/>
      <c r="H121" s="39"/>
    </row>
    <row r="122" spans="1:8" s="9" customFormat="1" ht="12.75">
      <c r="A122" s="15" t="str">
        <f>+'[1]Nombre de Proyectos 2018'!$B$199</f>
        <v>CONSTRUCCION DE RAMPAS PEATONALES</v>
      </c>
      <c r="B122" s="27"/>
      <c r="C122" s="23"/>
      <c r="D122" s="39">
        <f>SUM(C123)</f>
        <v>30000000</v>
      </c>
      <c r="E122" s="38" t="s">
        <v>253</v>
      </c>
      <c r="F122" s="27"/>
      <c r="G122" s="23"/>
      <c r="H122" s="39">
        <f>+G123</f>
        <v>60000000</v>
      </c>
    </row>
    <row r="123" spans="1:8" s="9" customFormat="1" ht="12.75">
      <c r="A123" s="49" t="s">
        <v>250</v>
      </c>
      <c r="B123" s="27" t="s">
        <v>251</v>
      </c>
      <c r="C123" s="23">
        <v>30000000</v>
      </c>
      <c r="D123" s="39"/>
      <c r="E123" s="49" t="s">
        <v>221</v>
      </c>
      <c r="F123" s="27" t="s">
        <v>254</v>
      </c>
      <c r="G123" s="23">
        <v>60000000</v>
      </c>
      <c r="H123" s="39"/>
    </row>
    <row r="124" spans="1:8" s="9" customFormat="1" ht="12.75">
      <c r="A124" s="49"/>
      <c r="B124" s="27"/>
      <c r="C124" s="23"/>
      <c r="D124" s="39"/>
      <c r="E124" s="49"/>
      <c r="F124" s="27"/>
      <c r="G124" s="23"/>
      <c r="H124" s="39"/>
    </row>
    <row r="125" spans="1:8" s="9" customFormat="1" ht="12.75">
      <c r="A125" s="49"/>
      <c r="B125" s="27"/>
      <c r="C125" s="23"/>
      <c r="D125" s="39"/>
      <c r="E125" s="49"/>
      <c r="F125" s="27"/>
      <c r="G125" s="23"/>
      <c r="H125" s="39"/>
    </row>
    <row r="126" spans="1:8" s="9" customFormat="1" ht="25.5" customHeight="1">
      <c r="A126" s="285" t="str">
        <f>+'[1]Nombre de Proyectos 2018'!$B$200</f>
        <v>ESTUDIOS PRELIMINARES Y DISEÑO DEL PUENTE SOBRE EL RIO ALAJUELA, PUENTE NEGRO, CARRIZAL</v>
      </c>
      <c r="B126" s="286"/>
      <c r="C126" s="286"/>
      <c r="D126" s="39">
        <f>+C127</f>
        <v>30000000</v>
      </c>
      <c r="E126" s="38"/>
      <c r="F126" s="27"/>
      <c r="G126" s="23"/>
      <c r="H126" s="39"/>
    </row>
    <row r="127" spans="1:8" s="9" customFormat="1" ht="12.75">
      <c r="A127" s="49" t="s">
        <v>250</v>
      </c>
      <c r="B127" s="27" t="s">
        <v>252</v>
      </c>
      <c r="C127" s="23">
        <v>30000000</v>
      </c>
      <c r="D127" s="39"/>
      <c r="E127" s="49"/>
      <c r="F127" s="27"/>
      <c r="G127" s="23"/>
      <c r="H127" s="39"/>
    </row>
    <row r="128" spans="1:8" s="9" customFormat="1" ht="12.75">
      <c r="A128" s="49"/>
      <c r="B128" s="27"/>
      <c r="C128" s="23"/>
      <c r="D128" s="39"/>
      <c r="E128" s="49"/>
      <c r="F128" s="27"/>
      <c r="G128" s="23"/>
      <c r="H128" s="39"/>
    </row>
    <row r="129" spans="1:8" s="9" customFormat="1" ht="13.5" thickBot="1">
      <c r="A129" s="49"/>
      <c r="B129" s="27"/>
      <c r="C129" s="23"/>
      <c r="D129" s="39"/>
      <c r="E129" s="49"/>
      <c r="F129" s="27"/>
      <c r="G129" s="23"/>
      <c r="H129" s="39"/>
    </row>
    <row r="130" spans="1:8" s="9" customFormat="1" ht="13.5" thickBot="1">
      <c r="A130" s="30" t="s">
        <v>16</v>
      </c>
      <c r="B130" s="40"/>
      <c r="C130" s="41"/>
      <c r="D130" s="42">
        <f>SUM(D122:D129)</f>
        <v>60000000</v>
      </c>
      <c r="E130" s="169">
        <f>+D130-H130</f>
        <v>0</v>
      </c>
      <c r="F130" s="98"/>
      <c r="G130" s="41"/>
      <c r="H130" s="42">
        <f>SUM(H122:H129)</f>
        <v>60000000</v>
      </c>
    </row>
    <row r="131" spans="1:8" s="9" customFormat="1" ht="12.75">
      <c r="A131" s="8"/>
      <c r="B131" s="27"/>
      <c r="C131" s="23"/>
      <c r="D131" s="39"/>
      <c r="E131" s="219"/>
      <c r="F131" s="220"/>
      <c r="G131" s="23"/>
      <c r="H131" s="39"/>
    </row>
    <row r="132" spans="1:8" s="9" customFormat="1" ht="12.75">
      <c r="A132" s="15" t="s">
        <v>204</v>
      </c>
      <c r="B132" s="27"/>
      <c r="C132" s="23"/>
      <c r="D132" s="39">
        <f>SUM(C133:C137)</f>
        <v>26650000</v>
      </c>
      <c r="E132" s="15" t="s">
        <v>204</v>
      </c>
      <c r="F132" s="27"/>
      <c r="G132" s="23"/>
      <c r="H132" s="39">
        <f>SUM(G133:G141)</f>
        <v>26650000</v>
      </c>
    </row>
    <row r="133" spans="1:8" s="9" customFormat="1" ht="12.75">
      <c r="A133" s="49" t="s">
        <v>139</v>
      </c>
      <c r="B133" s="27" t="s">
        <v>209</v>
      </c>
      <c r="C133" s="23">
        <v>1000000</v>
      </c>
      <c r="D133" s="39"/>
      <c r="E133" s="49" t="s">
        <v>127</v>
      </c>
      <c r="F133" s="27" t="s">
        <v>205</v>
      </c>
      <c r="G133" s="23">
        <v>1000000</v>
      </c>
      <c r="H133" s="39"/>
    </row>
    <row r="134" spans="1:8" s="9" customFormat="1" ht="12.75">
      <c r="A134" s="49" t="s">
        <v>207</v>
      </c>
      <c r="B134" s="27" t="s">
        <v>208</v>
      </c>
      <c r="C134" s="23">
        <v>25650000</v>
      </c>
      <c r="D134" s="39"/>
      <c r="E134" s="49" t="s">
        <v>165</v>
      </c>
      <c r="F134" s="27" t="s">
        <v>210</v>
      </c>
      <c r="G134" s="23">
        <v>300000</v>
      </c>
      <c r="H134" s="39"/>
    </row>
    <row r="135" spans="1:8" s="9" customFormat="1" ht="12.75">
      <c r="A135" s="49"/>
      <c r="B135" s="27"/>
      <c r="C135" s="23"/>
      <c r="D135" s="39"/>
      <c r="E135" s="49" t="s">
        <v>211</v>
      </c>
      <c r="F135" s="27" t="s">
        <v>215</v>
      </c>
      <c r="G135" s="23">
        <v>5000000</v>
      </c>
      <c r="H135" s="39"/>
    </row>
    <row r="136" spans="1:8" s="9" customFormat="1" ht="12.75">
      <c r="A136" s="49"/>
      <c r="B136" s="27"/>
      <c r="C136" s="23"/>
      <c r="D136" s="39"/>
      <c r="E136" s="49" t="s">
        <v>212</v>
      </c>
      <c r="F136" s="27" t="s">
        <v>216</v>
      </c>
      <c r="G136" s="23">
        <v>350000</v>
      </c>
      <c r="H136" s="39"/>
    </row>
    <row r="137" spans="1:8" s="9" customFormat="1" ht="12.75">
      <c r="A137" s="49"/>
      <c r="B137" s="27"/>
      <c r="C137" s="23"/>
      <c r="D137" s="39"/>
      <c r="E137" s="49" t="s">
        <v>213</v>
      </c>
      <c r="F137" s="27" t="s">
        <v>217</v>
      </c>
      <c r="G137" s="23">
        <v>2000000</v>
      </c>
      <c r="H137" s="39"/>
    </row>
    <row r="138" spans="1:8" s="9" customFormat="1" ht="12.75">
      <c r="A138" s="49"/>
      <c r="B138" s="27"/>
      <c r="C138" s="23"/>
      <c r="D138" s="39"/>
      <c r="E138" s="49" t="s">
        <v>141</v>
      </c>
      <c r="F138" s="27" t="s">
        <v>218</v>
      </c>
      <c r="G138" s="23">
        <v>3500000</v>
      </c>
      <c r="H138" s="39"/>
    </row>
    <row r="139" spans="1:8" s="9" customFormat="1" ht="12.75">
      <c r="A139" s="49"/>
      <c r="B139" s="27"/>
      <c r="C139" s="23"/>
      <c r="D139" s="39"/>
      <c r="E139" s="49" t="s">
        <v>214</v>
      </c>
      <c r="F139" s="27" t="s">
        <v>219</v>
      </c>
      <c r="G139" s="23">
        <v>3500000</v>
      </c>
      <c r="H139" s="39"/>
    </row>
    <row r="140" spans="1:8" s="9" customFormat="1" ht="12.75">
      <c r="A140" s="49"/>
      <c r="B140" s="27"/>
      <c r="C140" s="23"/>
      <c r="D140" s="39"/>
      <c r="E140" s="49" t="s">
        <v>221</v>
      </c>
      <c r="F140" s="27" t="s">
        <v>220</v>
      </c>
      <c r="G140" s="23">
        <v>11000000</v>
      </c>
      <c r="H140" s="39"/>
    </row>
    <row r="141" spans="1:8" s="9" customFormat="1" ht="12.75">
      <c r="A141" s="49"/>
      <c r="B141" s="27"/>
      <c r="C141" s="23"/>
      <c r="D141" s="39"/>
      <c r="E141" s="49"/>
      <c r="F141" s="27"/>
      <c r="G141" s="23"/>
      <c r="H141" s="39"/>
    </row>
    <row r="142" spans="1:8" s="9" customFormat="1" ht="13.5" thickBot="1">
      <c r="A142" s="49"/>
      <c r="B142" s="27"/>
      <c r="C142" s="23"/>
      <c r="D142" s="39"/>
      <c r="E142" s="49"/>
      <c r="F142" s="27"/>
      <c r="G142" s="23"/>
      <c r="H142" s="39"/>
    </row>
    <row r="143" spans="1:8" s="9" customFormat="1" ht="13.5" thickBot="1">
      <c r="A143" s="30" t="s">
        <v>16</v>
      </c>
      <c r="B143" s="40"/>
      <c r="C143" s="41"/>
      <c r="D143" s="42">
        <f>SUM(D132:D142)</f>
        <v>26650000</v>
      </c>
      <c r="E143" s="169">
        <f>+D143-H143</f>
        <v>0</v>
      </c>
      <c r="F143" s="98"/>
      <c r="G143" s="41"/>
      <c r="H143" s="42">
        <f>SUM(H132:H142)</f>
        <v>26650000</v>
      </c>
    </row>
    <row r="144" spans="1:8" s="9" customFormat="1" ht="12.75">
      <c r="A144" s="38"/>
      <c r="B144" s="27"/>
      <c r="C144" s="23"/>
      <c r="D144" s="39"/>
      <c r="E144" s="219"/>
      <c r="F144" s="220"/>
      <c r="G144" s="23"/>
      <c r="H144" s="39"/>
    </row>
    <row r="145" spans="1:8" s="9" customFormat="1" ht="13.5" thickBot="1">
      <c r="A145" s="38"/>
      <c r="B145" s="27"/>
      <c r="C145" s="23"/>
      <c r="D145" s="39"/>
      <c r="E145" s="8"/>
      <c r="F145" s="27"/>
      <c r="G145" s="23"/>
      <c r="H145" s="39"/>
    </row>
    <row r="146" spans="1:43" ht="13.5" thickBot="1">
      <c r="A146" s="30" t="s">
        <v>87</v>
      </c>
      <c r="B146" s="40"/>
      <c r="C146" s="41"/>
      <c r="D146" s="42">
        <f>+D143+D130+D120+D114+D99+D92+D80+D74+D68+D54+D43+D37+D31+D26+D17+D9</f>
        <v>147059881.09</v>
      </c>
      <c r="E146" s="30" t="s">
        <v>87</v>
      </c>
      <c r="F146" s="98">
        <f>+H146-D146</f>
        <v>0</v>
      </c>
      <c r="G146" s="41"/>
      <c r="H146" s="42">
        <f>+H143+H130+H120+H114+H99+H92+H80+H74+H68+H54+H43+H37+H31+H26+H17+H9</f>
        <v>147059881.09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3.5" thickBot="1">
      <c r="A147" s="45" t="s">
        <v>108</v>
      </c>
      <c r="B147" s="12"/>
      <c r="C147" s="13"/>
      <c r="D147" s="46"/>
      <c r="E147" s="47"/>
      <c r="F147" s="43"/>
      <c r="G147" s="13"/>
      <c r="H147" s="4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8:43" ht="12.75">
      <c r="H148" s="16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4:43" ht="12.75">
      <c r="D149" s="74"/>
      <c r="E149" s="16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82" spans="4:43" ht="14.25" customHeight="1">
      <c r="D182" s="11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4:43" ht="14.25" customHeight="1">
      <c r="D183" s="11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4:43" ht="14.25" customHeight="1">
      <c r="D184" s="11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4:43" ht="14.25" customHeight="1">
      <c r="D185" s="11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4:43" ht="14.25" customHeight="1">
      <c r="D186" s="11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4:43" ht="14.25" customHeight="1">
      <c r="D187" s="11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4:43" ht="14.25" customHeight="1">
      <c r="D188" s="11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4:43" ht="14.25" customHeight="1">
      <c r="D189" s="11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4:43" ht="14.25" customHeight="1">
      <c r="D190" s="11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4:43" ht="14.25" customHeight="1">
      <c r="D191" s="11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4:43" ht="14.25" customHeight="1">
      <c r="D192" s="11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4:43" ht="14.25" customHeight="1">
      <c r="D193" s="11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4:43" ht="14.25" customHeight="1">
      <c r="D194" s="11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4:43" ht="14.25" customHeight="1">
      <c r="D195" s="11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4:43" ht="14.25" customHeight="1">
      <c r="D196" s="11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4:43" ht="14.25" customHeight="1">
      <c r="D197" s="11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4:43" ht="14.25" customHeight="1">
      <c r="D198" s="11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4:43" ht="14.25" customHeight="1">
      <c r="D199" s="11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4:43" ht="14.25" customHeight="1">
      <c r="D200" s="11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4:43" ht="14.25" customHeight="1">
      <c r="D201" s="11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4:43" ht="14.25" customHeight="1">
      <c r="D202" s="11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4:43" ht="14.25" customHeight="1">
      <c r="D203" s="11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4:43" ht="14.25" customHeight="1">
      <c r="D204" s="11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4:43" ht="14.25" customHeight="1">
      <c r="D205" s="11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4:43" ht="14.25" customHeight="1">
      <c r="D206" s="11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10" spans="4:43" ht="15" customHeight="1">
      <c r="D210" s="11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</sheetData>
  <sheetProtection/>
  <mergeCells count="5">
    <mergeCell ref="A1:H1"/>
    <mergeCell ref="A3:D3"/>
    <mergeCell ref="E3:H3"/>
    <mergeCell ref="A2:H2"/>
    <mergeCell ref="A126:C126"/>
  </mergeCells>
  <printOptions horizontalCentered="1" verticalCentered="1"/>
  <pageMargins left="0.3937007874015748" right="0.4330708661417323" top="0.5118110236220472" bottom="0.984251968503937" header="0" footer="0"/>
  <pageSetup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="80" zoomScaleNormal="80" zoomScalePageLayoutView="0" workbookViewId="0" topLeftCell="A1">
      <selection activeCell="I34" sqref="I34"/>
    </sheetView>
  </sheetViews>
  <sheetFormatPr defaultColWidth="11.421875" defaultRowHeight="12.75"/>
  <cols>
    <col min="1" max="1" width="4.7109375" style="11" customWidth="1"/>
    <col min="2" max="2" width="5.57421875" style="11" customWidth="1"/>
    <col min="3" max="3" width="4.7109375" style="11" customWidth="1"/>
    <col min="4" max="4" width="40.7109375" style="19" customWidth="1"/>
    <col min="5" max="5" width="26.7109375" style="17" customWidth="1"/>
    <col min="6" max="6" width="4.7109375" style="11" customWidth="1"/>
    <col min="7" max="7" width="5.57421875" style="11" customWidth="1"/>
    <col min="8" max="8" width="4.7109375" style="11" customWidth="1"/>
    <col min="9" max="9" width="52.00390625" style="18" customWidth="1"/>
    <col min="10" max="10" width="25.8515625" style="10" customWidth="1"/>
    <col min="11" max="16384" width="11.421875" style="11" customWidth="1"/>
  </cols>
  <sheetData>
    <row r="1" spans="1:10" ht="15">
      <c r="A1" s="255" t="s">
        <v>0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15">
      <c r="A2" s="258" t="s">
        <v>131</v>
      </c>
      <c r="B2" s="259"/>
      <c r="C2" s="259"/>
      <c r="D2" s="259"/>
      <c r="E2" s="259"/>
      <c r="F2" s="259"/>
      <c r="G2" s="259"/>
      <c r="H2" s="259"/>
      <c r="I2" s="259"/>
      <c r="J2" s="260"/>
    </row>
    <row r="3" spans="1:10" ht="15">
      <c r="A3" s="258" t="s">
        <v>129</v>
      </c>
      <c r="B3" s="259"/>
      <c r="C3" s="259"/>
      <c r="D3" s="259"/>
      <c r="E3" s="259"/>
      <c r="F3" s="259"/>
      <c r="G3" s="259"/>
      <c r="H3" s="259"/>
      <c r="I3" s="259"/>
      <c r="J3" s="260"/>
    </row>
    <row r="4" spans="1:10" ht="15">
      <c r="A4" s="258" t="s">
        <v>38</v>
      </c>
      <c r="B4" s="259"/>
      <c r="C4" s="259"/>
      <c r="D4" s="259"/>
      <c r="E4" s="259"/>
      <c r="F4" s="259"/>
      <c r="G4" s="259"/>
      <c r="H4" s="259"/>
      <c r="I4" s="259"/>
      <c r="J4" s="260"/>
    </row>
    <row r="5" spans="1:10" ht="15">
      <c r="A5" s="258" t="s">
        <v>39</v>
      </c>
      <c r="B5" s="259"/>
      <c r="C5" s="259"/>
      <c r="D5" s="259"/>
      <c r="E5" s="259"/>
      <c r="F5" s="259"/>
      <c r="G5" s="259"/>
      <c r="H5" s="259"/>
      <c r="I5" s="259"/>
      <c r="J5" s="260"/>
    </row>
    <row r="6" spans="1:10" ht="15" thickBot="1">
      <c r="A6" s="81"/>
      <c r="B6" s="82"/>
      <c r="C6" s="82"/>
      <c r="D6" s="83"/>
      <c r="E6" s="84"/>
      <c r="F6" s="82"/>
      <c r="G6" s="82"/>
      <c r="H6" s="82"/>
      <c r="I6" s="85"/>
      <c r="J6" s="86"/>
    </row>
    <row r="7" spans="1:10" ht="105.75" customHeight="1" thickBot="1">
      <c r="A7" s="87" t="s">
        <v>40</v>
      </c>
      <c r="B7" s="88" t="s">
        <v>41</v>
      </c>
      <c r="C7" s="87" t="s">
        <v>42</v>
      </c>
      <c r="D7" s="77" t="s">
        <v>43</v>
      </c>
      <c r="E7" s="89" t="s">
        <v>44</v>
      </c>
      <c r="F7" s="87" t="s">
        <v>40</v>
      </c>
      <c r="G7" s="88" t="s">
        <v>41</v>
      </c>
      <c r="H7" s="87" t="s">
        <v>42</v>
      </c>
      <c r="I7" s="78" t="s">
        <v>45</v>
      </c>
      <c r="J7" s="90" t="s">
        <v>44</v>
      </c>
    </row>
    <row r="8" spans="1:10" s="15" customFormat="1" ht="15.75" thickBot="1">
      <c r="A8" s="166"/>
      <c r="B8" s="140"/>
      <c r="C8" s="140"/>
      <c r="D8" s="140"/>
      <c r="E8" s="167"/>
      <c r="F8" s="92"/>
      <c r="G8" s="93"/>
      <c r="H8" s="93"/>
      <c r="I8" s="140"/>
      <c r="J8" s="167"/>
    </row>
    <row r="9" spans="1:10" s="15" customFormat="1" ht="15">
      <c r="A9" s="133"/>
      <c r="B9" s="57"/>
      <c r="C9" s="57"/>
      <c r="D9" s="57"/>
      <c r="E9" s="91"/>
      <c r="F9" s="79"/>
      <c r="G9" s="80"/>
      <c r="H9" s="80"/>
      <c r="I9" s="57"/>
      <c r="J9" s="91"/>
    </row>
    <row r="10" spans="1:10" s="15" customFormat="1" ht="25.5">
      <c r="A10" s="183">
        <v>1</v>
      </c>
      <c r="B10" s="184">
        <v>3</v>
      </c>
      <c r="C10" s="184"/>
      <c r="D10" s="159" t="s">
        <v>33</v>
      </c>
      <c r="E10" s="185">
        <f>+Hoja1!H13</f>
        <v>2726.25</v>
      </c>
      <c r="F10" s="186">
        <v>1</v>
      </c>
      <c r="G10" s="187">
        <v>1</v>
      </c>
      <c r="H10" s="187"/>
      <c r="I10" s="159" t="s">
        <v>28</v>
      </c>
      <c r="J10" s="185">
        <f>+E10</f>
        <v>2726.25</v>
      </c>
    </row>
    <row r="11" spans="1:10" s="15" customFormat="1" ht="15">
      <c r="A11" s="183"/>
      <c r="B11" s="184"/>
      <c r="C11" s="184"/>
      <c r="D11" s="184"/>
      <c r="E11" s="185"/>
      <c r="F11" s="186"/>
      <c r="G11" s="187"/>
      <c r="H11" s="187"/>
      <c r="I11" s="184"/>
      <c r="J11" s="185"/>
    </row>
    <row r="12" spans="1:10" s="15" customFormat="1" ht="15.75" thickBot="1">
      <c r="A12" s="183"/>
      <c r="B12" s="184"/>
      <c r="C12" s="184"/>
      <c r="D12" s="162"/>
      <c r="E12" s="185"/>
      <c r="F12" s="186"/>
      <c r="G12" s="187"/>
      <c r="H12" s="187"/>
      <c r="I12" s="159"/>
      <c r="J12" s="185"/>
    </row>
    <row r="13" spans="1:10" s="15" customFormat="1" ht="15.75" thickBot="1">
      <c r="A13" s="203"/>
      <c r="B13" s="204"/>
      <c r="C13" s="204"/>
      <c r="D13" s="204"/>
      <c r="E13" s="205">
        <f>+E10</f>
        <v>2726.25</v>
      </c>
      <c r="F13" s="206"/>
      <c r="G13" s="207"/>
      <c r="H13" s="207"/>
      <c r="I13" s="204"/>
      <c r="J13" s="205">
        <f>SUM(J10:J12)</f>
        <v>2726.25</v>
      </c>
    </row>
    <row r="14" spans="1:10" s="15" customFormat="1" ht="15">
      <c r="A14" s="133"/>
      <c r="B14" s="57"/>
      <c r="C14" s="57"/>
      <c r="D14" s="57"/>
      <c r="E14" s="91"/>
      <c r="F14" s="79"/>
      <c r="G14" s="80"/>
      <c r="H14" s="80"/>
      <c r="I14" s="57"/>
      <c r="J14" s="91"/>
    </row>
    <row r="15" spans="1:11" s="15" customFormat="1" ht="15">
      <c r="A15" s="183">
        <v>1</v>
      </c>
      <c r="B15" s="184">
        <v>1</v>
      </c>
      <c r="C15" s="184"/>
      <c r="D15" s="159" t="s">
        <v>268</v>
      </c>
      <c r="E15" s="185">
        <v>8500000</v>
      </c>
      <c r="F15" s="186">
        <v>2</v>
      </c>
      <c r="G15" s="187">
        <v>10</v>
      </c>
      <c r="H15" s="187"/>
      <c r="I15" s="159" t="s">
        <v>224</v>
      </c>
      <c r="J15" s="185">
        <v>1500000</v>
      </c>
      <c r="K15" s="159"/>
    </row>
    <row r="16" spans="1:10" s="15" customFormat="1" ht="15">
      <c r="A16" s="160"/>
      <c r="B16" s="161"/>
      <c r="C16" s="161"/>
      <c r="D16" s="162"/>
      <c r="E16" s="163"/>
      <c r="F16" s="157">
        <v>2</v>
      </c>
      <c r="G16" s="158">
        <v>13</v>
      </c>
      <c r="H16" s="158"/>
      <c r="I16" s="159" t="s">
        <v>104</v>
      </c>
      <c r="J16" s="163">
        <v>7000000</v>
      </c>
    </row>
    <row r="17" spans="1:10" s="15" customFormat="1" ht="15.75" thickBot="1">
      <c r="A17" s="160"/>
      <c r="B17" s="161"/>
      <c r="C17" s="161"/>
      <c r="D17" s="162"/>
      <c r="E17" s="163"/>
      <c r="F17" s="157"/>
      <c r="G17" s="158"/>
      <c r="H17" s="158"/>
      <c r="I17" s="159"/>
      <c r="J17" s="163"/>
    </row>
    <row r="18" spans="1:10" s="15" customFormat="1" ht="15.75" thickBot="1">
      <c r="A18" s="166"/>
      <c r="B18" s="140"/>
      <c r="C18" s="140"/>
      <c r="D18" s="140"/>
      <c r="E18" s="167">
        <f>+E15</f>
        <v>8500000</v>
      </c>
      <c r="F18" s="92"/>
      <c r="G18" s="93"/>
      <c r="H18" s="93"/>
      <c r="I18" s="140"/>
      <c r="J18" s="167">
        <f>SUM(J15:J17)</f>
        <v>8500000</v>
      </c>
    </row>
    <row r="19" spans="1:10" s="15" customFormat="1" ht="15">
      <c r="A19" s="234"/>
      <c r="B19" s="143"/>
      <c r="C19" s="143"/>
      <c r="D19" s="143"/>
      <c r="E19" s="235"/>
      <c r="F19" s="77"/>
      <c r="G19" s="78"/>
      <c r="H19" s="78"/>
      <c r="I19" s="143"/>
      <c r="J19" s="235"/>
    </row>
    <row r="20" spans="1:11" s="15" customFormat="1" ht="39" customHeight="1">
      <c r="A20" s="183">
        <v>3</v>
      </c>
      <c r="B20" s="184">
        <v>2</v>
      </c>
      <c r="C20" s="184">
        <v>9</v>
      </c>
      <c r="D20" s="162" t="str">
        <f>+Hoja4!E122</f>
        <v>CONSTRUCCION DE PUENTE EL URBANO, EL ROBLE</v>
      </c>
      <c r="E20" s="185">
        <f>+Hoja4!G123</f>
        <v>60000000</v>
      </c>
      <c r="F20" s="186">
        <v>3</v>
      </c>
      <c r="G20" s="187">
        <v>2</v>
      </c>
      <c r="H20" s="187">
        <v>20</v>
      </c>
      <c r="I20" s="162" t="str">
        <f>+Hoja4!A122</f>
        <v>CONSTRUCCION DE RAMPAS PEATONALES</v>
      </c>
      <c r="J20" s="185">
        <v>30000000</v>
      </c>
      <c r="K20" s="159"/>
    </row>
    <row r="21" spans="1:10" s="15" customFormat="1" ht="38.25">
      <c r="A21" s="160"/>
      <c r="B21" s="161"/>
      <c r="C21" s="161"/>
      <c r="D21" s="162"/>
      <c r="E21" s="163"/>
      <c r="F21" s="157">
        <v>3</v>
      </c>
      <c r="G21" s="158">
        <v>2</v>
      </c>
      <c r="H21" s="158">
        <v>21</v>
      </c>
      <c r="I21" s="162" t="str">
        <f>+Hoja4!A126</f>
        <v>ESTUDIOS PRELIMINARES Y DISEÑO DEL PUENTE SOBRE EL RIO ALAJUELA, PUENTE NEGRO, CARRIZAL</v>
      </c>
      <c r="J21" s="163">
        <v>30000000</v>
      </c>
    </row>
    <row r="22" spans="1:10" s="15" customFormat="1" ht="15.75" thickBot="1">
      <c r="A22" s="236"/>
      <c r="B22" s="237"/>
      <c r="C22" s="237"/>
      <c r="D22" s="238"/>
      <c r="E22" s="239"/>
      <c r="F22" s="240"/>
      <c r="G22" s="241"/>
      <c r="H22" s="241"/>
      <c r="I22" s="238"/>
      <c r="J22" s="239"/>
    </row>
    <row r="23" spans="1:10" s="15" customFormat="1" ht="15.75" thickBot="1">
      <c r="A23" s="230"/>
      <c r="B23" s="130"/>
      <c r="C23" s="130"/>
      <c r="D23" s="130"/>
      <c r="E23" s="231">
        <f>+E20</f>
        <v>60000000</v>
      </c>
      <c r="F23" s="232"/>
      <c r="G23" s="233"/>
      <c r="H23" s="233"/>
      <c r="I23" s="159"/>
      <c r="J23" s="231">
        <f>SUM(J20:J22)</f>
        <v>60000000</v>
      </c>
    </row>
    <row r="24" spans="1:10" s="15" customFormat="1" ht="15.75" thickBot="1">
      <c r="A24" s="166"/>
      <c r="B24" s="140"/>
      <c r="C24" s="140"/>
      <c r="D24" s="140"/>
      <c r="E24" s="173"/>
      <c r="F24" s="92"/>
      <c r="G24" s="93"/>
      <c r="H24" s="93"/>
      <c r="I24" s="140"/>
      <c r="J24" s="167"/>
    </row>
    <row r="25" spans="1:10" ht="15.75" thickBot="1">
      <c r="A25" s="172" t="s">
        <v>87</v>
      </c>
      <c r="B25" s="93"/>
      <c r="C25" s="93"/>
      <c r="D25" s="94"/>
      <c r="E25" s="73">
        <f>+E23+E18+E13</f>
        <v>68502726.25</v>
      </c>
      <c r="F25" s="92"/>
      <c r="G25" s="93"/>
      <c r="H25" s="93"/>
      <c r="I25" s="170">
        <f>+E25-J25</f>
        <v>0</v>
      </c>
      <c r="J25" s="95">
        <f>+J23+J18+J13</f>
        <v>68502726.25</v>
      </c>
    </row>
    <row r="26" spans="1:10" ht="15">
      <c r="A26" s="143"/>
      <c r="B26" s="143"/>
      <c r="C26" s="143"/>
      <c r="D26" s="164"/>
      <c r="E26" s="165"/>
      <c r="F26" s="78"/>
      <c r="G26" s="78"/>
      <c r="H26" s="78"/>
      <c r="I26" s="164"/>
      <c r="J26" s="165"/>
    </row>
    <row r="27" spans="1:4" ht="14.25">
      <c r="A27" s="72" t="s">
        <v>108</v>
      </c>
      <c r="B27" s="9"/>
      <c r="C27" s="9"/>
      <c r="D27" s="97"/>
    </row>
    <row r="28" ht="12.75">
      <c r="I28" s="159"/>
    </row>
  </sheetData>
  <sheetProtection/>
  <mergeCells count="5">
    <mergeCell ref="A5:J5"/>
    <mergeCell ref="A1:J1"/>
    <mergeCell ref="A2:J2"/>
    <mergeCell ref="A3:J3"/>
    <mergeCell ref="A4:J4"/>
  </mergeCells>
  <printOptions/>
  <pageMargins left="0.75" right="0.75" top="1" bottom="1" header="0" footer="0"/>
  <pageSetup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</dc:creator>
  <cp:keywords/>
  <dc:description/>
  <cp:lastModifiedBy>Karina Rojas</cp:lastModifiedBy>
  <cp:lastPrinted>2018-11-16T20:47:16Z</cp:lastPrinted>
  <dcterms:created xsi:type="dcterms:W3CDTF">2001-03-09T16:54:25Z</dcterms:created>
  <dcterms:modified xsi:type="dcterms:W3CDTF">2019-04-24T20:27:41Z</dcterms:modified>
  <cp:category/>
  <cp:version/>
  <cp:contentType/>
  <cp:contentStatus/>
</cp:coreProperties>
</file>