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075"/>
  </bookViews>
  <sheets>
    <sheet name="Clasific. Económica de Ingr (2)" sheetId="6" r:id="rId1"/>
    <sheet name="Detalle General de Egresos" sheetId="4" r:id="rId2"/>
    <sheet name="general" sheetId="10" r:id="rId3"/>
    <sheet name="Origen y Aplicación" sheetId="9" r:id="rId4"/>
    <sheet name="cuadro 5" sheetId="1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0">'Clasific. Económica de Ingr (2)'!$A$1:$E$205</definedName>
    <definedName name="_xlnm.Print_Area" localSheetId="4">'cuadro 5'!$A$1:$E$26</definedName>
    <definedName name="_xlnm.Print_Area" localSheetId="1">'Detalle General de Egresos'!$A$1:$H$26</definedName>
    <definedName name="_xlnm.Print_Area" localSheetId="2">general!$A$1:$J$223</definedName>
    <definedName name="_xlnm.Print_Area" localSheetId="3">'Origen y Aplicación'!$A$1:$I$635</definedName>
    <definedName name="MEJORAS_CANCHA_DEPORTES_LA_PRADERA_LA_GUACIMA" localSheetId="1">'[1]Egresos Programa III General'!$B$21</definedName>
    <definedName name="MEJORAS_CANCHA_DEPORTES_LA_PRADERA_LA_GUACIMA">'[2]Egresos Programa III General'!$B$21</definedName>
    <definedName name="_xlnm.Print_Titles" localSheetId="0">'Clasific. Económica de Ingr (2)'!$A$1:$IV$7</definedName>
    <definedName name="_xlnm.Print_Titles" localSheetId="2">general!$A$1:$IV$11</definedName>
    <definedName name="_xlnm.Print_Titles" localSheetId="3">'Origen y Aplicación'!$A$1:$IV$7</definedName>
    <definedName name="Z_BC930EA0_BB45_11D6_934F_00E07D8B5739_.wvu.Cols" localSheetId="3" hidden="1">'Origen y Aplicación'!#REF!</definedName>
    <definedName name="Z_BC930EA0_BB45_11D6_934F_00E07D8B5739_.wvu.Rows" localSheetId="1" hidden="1">'Detalle General de Egresos'!#REF!,'Detalle General de Egresos'!#REF!,'Detalle General de Egresos'!#REF!,'Detalle General de Egresos'!#REF!,'Detalle General de Egresos'!#REF!</definedName>
    <definedName name="Z_BC930EA0_BB45_11D6_934F_00E07D8B5739_.wvu.Rows" localSheetId="3" hidden="1">'Origen y Aplicación'!#REF!</definedName>
  </definedNames>
  <calcPr calcId="125725"/>
</workbook>
</file>

<file path=xl/calcChain.xml><?xml version="1.0" encoding="utf-8"?>
<calcChain xmlns="http://schemas.openxmlformats.org/spreadsheetml/2006/main">
  <c r="F26" i="11"/>
  <c r="G26" s="1"/>
  <c r="E26"/>
  <c r="H513" i="9"/>
  <c r="J236" i="10"/>
  <c r="J226"/>
  <c r="J237" s="1"/>
  <c r="J225"/>
  <c r="J224"/>
  <c r="I221"/>
  <c r="H221"/>
  <c r="G221"/>
  <c r="F221"/>
  <c r="J221" s="1"/>
  <c r="I220"/>
  <c r="H220"/>
  <c r="H219" s="1"/>
  <c r="G220"/>
  <c r="F220"/>
  <c r="F219" s="1"/>
  <c r="I219"/>
  <c r="I218"/>
  <c r="H218"/>
  <c r="J218" s="1"/>
  <c r="I217"/>
  <c r="H217"/>
  <c r="G217"/>
  <c r="G216" s="1"/>
  <c r="F217"/>
  <c r="I216"/>
  <c r="H216"/>
  <c r="H215" s="1"/>
  <c r="J214"/>
  <c r="J213"/>
  <c r="I212"/>
  <c r="H212"/>
  <c r="G212"/>
  <c r="F212"/>
  <c r="I211"/>
  <c r="H211"/>
  <c r="G211"/>
  <c r="G209" s="1"/>
  <c r="F211"/>
  <c r="I210"/>
  <c r="H210"/>
  <c r="H209" s="1"/>
  <c r="G210"/>
  <c r="F210"/>
  <c r="F209" s="1"/>
  <c r="I209"/>
  <c r="I208"/>
  <c r="H208"/>
  <c r="J208" s="1"/>
  <c r="G208"/>
  <c r="I207"/>
  <c r="H207"/>
  <c r="G207"/>
  <c r="F207"/>
  <c r="I206"/>
  <c r="H206"/>
  <c r="G206"/>
  <c r="F206"/>
  <c r="I205"/>
  <c r="H205"/>
  <c r="G205"/>
  <c r="F205"/>
  <c r="I204"/>
  <c r="I203" s="1"/>
  <c r="H204"/>
  <c r="H203" s="1"/>
  <c r="G204"/>
  <c r="G203" s="1"/>
  <c r="F204"/>
  <c r="I202"/>
  <c r="I201" s="1"/>
  <c r="H202"/>
  <c r="G202"/>
  <c r="G201" s="1"/>
  <c r="F202"/>
  <c r="F201" s="1"/>
  <c r="H201"/>
  <c r="I200"/>
  <c r="H200"/>
  <c r="G200"/>
  <c r="F200"/>
  <c r="J200" s="1"/>
  <c r="I199"/>
  <c r="H199"/>
  <c r="G199"/>
  <c r="F199"/>
  <c r="J199" s="1"/>
  <c r="I198"/>
  <c r="H198"/>
  <c r="G198"/>
  <c r="F198"/>
  <c r="J198" s="1"/>
  <c r="I197"/>
  <c r="H197"/>
  <c r="G197"/>
  <c r="F197"/>
  <c r="J197" s="1"/>
  <c r="I196"/>
  <c r="H196"/>
  <c r="G196"/>
  <c r="F196"/>
  <c r="J196" s="1"/>
  <c r="I195"/>
  <c r="H195"/>
  <c r="G195"/>
  <c r="F195"/>
  <c r="J195" s="1"/>
  <c r="G194"/>
  <c r="I192"/>
  <c r="H192"/>
  <c r="G192"/>
  <c r="J192" s="1"/>
  <c r="I191"/>
  <c r="H191"/>
  <c r="G191"/>
  <c r="F191"/>
  <c r="J191" s="1"/>
  <c r="I190"/>
  <c r="H190"/>
  <c r="G190"/>
  <c r="F190"/>
  <c r="J190" s="1"/>
  <c r="I189"/>
  <c r="H189"/>
  <c r="G189"/>
  <c r="I188"/>
  <c r="H188"/>
  <c r="H187" s="1"/>
  <c r="G188"/>
  <c r="F188"/>
  <c r="F187" s="1"/>
  <c r="I187"/>
  <c r="G187"/>
  <c r="I186"/>
  <c r="H186"/>
  <c r="G186"/>
  <c r="F186"/>
  <c r="I185"/>
  <c r="H185"/>
  <c r="G185"/>
  <c r="F185"/>
  <c r="I184"/>
  <c r="H184"/>
  <c r="G184"/>
  <c r="F184"/>
  <c r="I183"/>
  <c r="I182" s="1"/>
  <c r="H183"/>
  <c r="G183"/>
  <c r="G182" s="1"/>
  <c r="F183"/>
  <c r="I181"/>
  <c r="H181"/>
  <c r="G181"/>
  <c r="F181"/>
  <c r="K180"/>
  <c r="I180"/>
  <c r="H180"/>
  <c r="G180"/>
  <c r="F180"/>
  <c r="I179"/>
  <c r="H179"/>
  <c r="G179"/>
  <c r="F179"/>
  <c r="I178"/>
  <c r="H178"/>
  <c r="G178"/>
  <c r="F178"/>
  <c r="I177"/>
  <c r="H177"/>
  <c r="G177"/>
  <c r="F177"/>
  <c r="I176"/>
  <c r="I175" s="1"/>
  <c r="H176"/>
  <c r="G176"/>
  <c r="G175" s="1"/>
  <c r="F176"/>
  <c r="F175"/>
  <c r="I174"/>
  <c r="H174"/>
  <c r="G174"/>
  <c r="F174"/>
  <c r="J174" s="1"/>
  <c r="I173"/>
  <c r="H173"/>
  <c r="G173"/>
  <c r="F173"/>
  <c r="J173" s="1"/>
  <c r="I172"/>
  <c r="I171" s="1"/>
  <c r="H172"/>
  <c r="G172"/>
  <c r="F172"/>
  <c r="I170"/>
  <c r="H170"/>
  <c r="G170"/>
  <c r="F170"/>
  <c r="I169"/>
  <c r="H169"/>
  <c r="G169"/>
  <c r="F169"/>
  <c r="I168"/>
  <c r="H168"/>
  <c r="G168"/>
  <c r="F168"/>
  <c r="I167"/>
  <c r="H167"/>
  <c r="G167"/>
  <c r="F167"/>
  <c r="I166"/>
  <c r="H166"/>
  <c r="G166"/>
  <c r="F166"/>
  <c r="I165"/>
  <c r="H165"/>
  <c r="G165"/>
  <c r="F165"/>
  <c r="I164"/>
  <c r="H164"/>
  <c r="G164"/>
  <c r="G163" s="1"/>
  <c r="F164"/>
  <c r="F163" s="1"/>
  <c r="J161"/>
  <c r="I160"/>
  <c r="H160"/>
  <c r="G160"/>
  <c r="F160"/>
  <c r="I159"/>
  <c r="H159"/>
  <c r="G159"/>
  <c r="F159"/>
  <c r="I158"/>
  <c r="H158"/>
  <c r="H157" s="1"/>
  <c r="G158"/>
  <c r="G157" s="1"/>
  <c r="F158"/>
  <c r="I157"/>
  <c r="I156"/>
  <c r="H156"/>
  <c r="G156"/>
  <c r="F156"/>
  <c r="J156" s="1"/>
  <c r="I155"/>
  <c r="H155"/>
  <c r="G155"/>
  <c r="F155"/>
  <c r="J155" s="1"/>
  <c r="I154"/>
  <c r="H154"/>
  <c r="H153" s="1"/>
  <c r="G154"/>
  <c r="G153" s="1"/>
  <c r="F154"/>
  <c r="F153" s="1"/>
  <c r="I153"/>
  <c r="I152"/>
  <c r="H152"/>
  <c r="G152"/>
  <c r="F152"/>
  <c r="I151"/>
  <c r="H151"/>
  <c r="G151"/>
  <c r="F151"/>
  <c r="I150"/>
  <c r="H150"/>
  <c r="G150"/>
  <c r="F150"/>
  <c r="I149"/>
  <c r="H149"/>
  <c r="G149"/>
  <c r="F149"/>
  <c r="I148"/>
  <c r="H148"/>
  <c r="G148"/>
  <c r="G147" s="1"/>
  <c r="F148"/>
  <c r="I146"/>
  <c r="H146"/>
  <c r="G146"/>
  <c r="F146"/>
  <c r="I145"/>
  <c r="H145"/>
  <c r="G145"/>
  <c r="F145"/>
  <c r="I144"/>
  <c r="H144"/>
  <c r="G144"/>
  <c r="F144"/>
  <c r="I143"/>
  <c r="H143"/>
  <c r="G143"/>
  <c r="F143"/>
  <c r="I142"/>
  <c r="H142"/>
  <c r="G142"/>
  <c r="F142"/>
  <c r="I141"/>
  <c r="H141"/>
  <c r="G141"/>
  <c r="F141"/>
  <c r="I140"/>
  <c r="H140"/>
  <c r="G140"/>
  <c r="F140"/>
  <c r="I139"/>
  <c r="H139"/>
  <c r="H138" s="1"/>
  <c r="G139"/>
  <c r="F139"/>
  <c r="I138"/>
  <c r="J136"/>
  <c r="I135"/>
  <c r="H135"/>
  <c r="G135"/>
  <c r="F135"/>
  <c r="J135" s="1"/>
  <c r="I134"/>
  <c r="I133" s="1"/>
  <c r="I132" s="1"/>
  <c r="H134"/>
  <c r="G134"/>
  <c r="G133" s="1"/>
  <c r="G132" s="1"/>
  <c r="F134"/>
  <c r="H133"/>
  <c r="H132" s="1"/>
  <c r="J131"/>
  <c r="I130"/>
  <c r="H130"/>
  <c r="G130"/>
  <c r="F130"/>
  <c r="I129"/>
  <c r="H129"/>
  <c r="G129"/>
  <c r="F129"/>
  <c r="I128"/>
  <c r="H128"/>
  <c r="G128"/>
  <c r="F128"/>
  <c r="I127"/>
  <c r="H127"/>
  <c r="G127"/>
  <c r="F127"/>
  <c r="I126"/>
  <c r="H126"/>
  <c r="G126"/>
  <c r="F126"/>
  <c r="I125"/>
  <c r="H125"/>
  <c r="G125"/>
  <c r="F125"/>
  <c r="I124"/>
  <c r="H124"/>
  <c r="G124"/>
  <c r="F124"/>
  <c r="I123"/>
  <c r="I122" s="1"/>
  <c r="H123"/>
  <c r="H122" s="1"/>
  <c r="G123"/>
  <c r="F123"/>
  <c r="F122"/>
  <c r="I121"/>
  <c r="H121"/>
  <c r="G121"/>
  <c r="F121"/>
  <c r="J121" s="1"/>
  <c r="I120"/>
  <c r="I119" s="1"/>
  <c r="H120"/>
  <c r="H119" s="1"/>
  <c r="G120"/>
  <c r="F120"/>
  <c r="I118"/>
  <c r="H118"/>
  <c r="G118"/>
  <c r="F118"/>
  <c r="I117"/>
  <c r="H117"/>
  <c r="G117"/>
  <c r="F117"/>
  <c r="I116"/>
  <c r="H116"/>
  <c r="G116"/>
  <c r="F116"/>
  <c r="I115"/>
  <c r="H115"/>
  <c r="G115"/>
  <c r="F115"/>
  <c r="I114"/>
  <c r="H114"/>
  <c r="G114"/>
  <c r="F114"/>
  <c r="I113"/>
  <c r="H113"/>
  <c r="G113"/>
  <c r="F113"/>
  <c r="I112"/>
  <c r="I111" s="1"/>
  <c r="H112"/>
  <c r="H111" s="1"/>
  <c r="G112"/>
  <c r="G111" s="1"/>
  <c r="F112"/>
  <c r="I110"/>
  <c r="H110"/>
  <c r="G110"/>
  <c r="F110"/>
  <c r="I109"/>
  <c r="I108" s="1"/>
  <c r="H109"/>
  <c r="G109"/>
  <c r="G108" s="1"/>
  <c r="F109"/>
  <c r="F108"/>
  <c r="I107"/>
  <c r="H107"/>
  <c r="G107"/>
  <c r="F107"/>
  <c r="I106"/>
  <c r="H106"/>
  <c r="G106"/>
  <c r="F106"/>
  <c r="I105"/>
  <c r="H105"/>
  <c r="G105"/>
  <c r="F105"/>
  <c r="I104"/>
  <c r="H104"/>
  <c r="H103" s="1"/>
  <c r="G104"/>
  <c r="G103" s="1"/>
  <c r="F104"/>
  <c r="I103"/>
  <c r="I102" s="1"/>
  <c r="I101"/>
  <c r="H101"/>
  <c r="G101"/>
  <c r="J101" s="1"/>
  <c r="I100"/>
  <c r="H100"/>
  <c r="G100"/>
  <c r="F100"/>
  <c r="I99"/>
  <c r="H99"/>
  <c r="G99"/>
  <c r="F99"/>
  <c r="I98"/>
  <c r="H98"/>
  <c r="G98"/>
  <c r="F98"/>
  <c r="H97"/>
  <c r="G97"/>
  <c r="I96"/>
  <c r="H96"/>
  <c r="H95" s="1"/>
  <c r="G96"/>
  <c r="G95" s="1"/>
  <c r="F96"/>
  <c r="I95"/>
  <c r="F95"/>
  <c r="I94"/>
  <c r="H94"/>
  <c r="G94"/>
  <c r="F94"/>
  <c r="J94" s="1"/>
  <c r="I93"/>
  <c r="H93"/>
  <c r="G93"/>
  <c r="F93"/>
  <c r="J93" s="1"/>
  <c r="K92"/>
  <c r="I92"/>
  <c r="H92"/>
  <c r="G92"/>
  <c r="F92"/>
  <c r="I91"/>
  <c r="H91"/>
  <c r="G91"/>
  <c r="F91"/>
  <c r="I90"/>
  <c r="H90"/>
  <c r="G90"/>
  <c r="F90"/>
  <c r="I89"/>
  <c r="H89"/>
  <c r="G89"/>
  <c r="F89"/>
  <c r="I88"/>
  <c r="H88"/>
  <c r="G88"/>
  <c r="F88"/>
  <c r="I87"/>
  <c r="H87"/>
  <c r="G87"/>
  <c r="F87"/>
  <c r="I86"/>
  <c r="H86"/>
  <c r="H85" s="1"/>
  <c r="G86"/>
  <c r="G85" s="1"/>
  <c r="F86"/>
  <c r="I84"/>
  <c r="H84"/>
  <c r="G84"/>
  <c r="F84"/>
  <c r="I83"/>
  <c r="H83"/>
  <c r="G83"/>
  <c r="F83"/>
  <c r="I82"/>
  <c r="H82"/>
  <c r="H81" s="1"/>
  <c r="G82"/>
  <c r="G81" s="1"/>
  <c r="F82"/>
  <c r="F81" s="1"/>
  <c r="I80"/>
  <c r="I79" s="1"/>
  <c r="H80"/>
  <c r="G80"/>
  <c r="F80"/>
  <c r="F79" s="1"/>
  <c r="H79"/>
  <c r="G79"/>
  <c r="I78"/>
  <c r="H78"/>
  <c r="G78"/>
  <c r="F78"/>
  <c r="I77"/>
  <c r="H77"/>
  <c r="G77"/>
  <c r="F77"/>
  <c r="I76"/>
  <c r="H76"/>
  <c r="G76"/>
  <c r="F76"/>
  <c r="I75"/>
  <c r="H75"/>
  <c r="G75"/>
  <c r="F75"/>
  <c r="G74"/>
  <c r="I73"/>
  <c r="H73"/>
  <c r="G73"/>
  <c r="F73"/>
  <c r="I72"/>
  <c r="H72"/>
  <c r="G72"/>
  <c r="F72"/>
  <c r="I71"/>
  <c r="H71"/>
  <c r="G71"/>
  <c r="F71"/>
  <c r="I70"/>
  <c r="H70"/>
  <c r="G70"/>
  <c r="F70"/>
  <c r="J70" s="1"/>
  <c r="I69"/>
  <c r="H69"/>
  <c r="G69"/>
  <c r="F69"/>
  <c r="J69" s="1"/>
  <c r="I68"/>
  <c r="H68"/>
  <c r="G68"/>
  <c r="F68"/>
  <c r="I67"/>
  <c r="H67"/>
  <c r="G67"/>
  <c r="G66" s="1"/>
  <c r="F67"/>
  <c r="J67" s="1"/>
  <c r="H66"/>
  <c r="I65"/>
  <c r="H65"/>
  <c r="G65"/>
  <c r="F65"/>
  <c r="I64"/>
  <c r="H64"/>
  <c r="G64"/>
  <c r="F64"/>
  <c r="I63"/>
  <c r="H63"/>
  <c r="G63"/>
  <c r="F63"/>
  <c r="I62"/>
  <c r="H62"/>
  <c r="G62"/>
  <c r="F62"/>
  <c r="I61"/>
  <c r="H61"/>
  <c r="G61"/>
  <c r="F61"/>
  <c r="I60"/>
  <c r="H60"/>
  <c r="G60"/>
  <c r="F60"/>
  <c r="I59"/>
  <c r="H59"/>
  <c r="G59"/>
  <c r="F59"/>
  <c r="I57"/>
  <c r="H57"/>
  <c r="G57"/>
  <c r="F57"/>
  <c r="I56"/>
  <c r="H56"/>
  <c r="G56"/>
  <c r="F56"/>
  <c r="I55"/>
  <c r="H55"/>
  <c r="G55"/>
  <c r="F55"/>
  <c r="I54"/>
  <c r="H54"/>
  <c r="G54"/>
  <c r="F54"/>
  <c r="I53"/>
  <c r="I52" s="1"/>
  <c r="H53"/>
  <c r="G53"/>
  <c r="G52" s="1"/>
  <c r="F53"/>
  <c r="I51"/>
  <c r="H51"/>
  <c r="G51"/>
  <c r="F51"/>
  <c r="I50"/>
  <c r="H50"/>
  <c r="G50"/>
  <c r="F50"/>
  <c r="I49"/>
  <c r="H49"/>
  <c r="G49"/>
  <c r="F49"/>
  <c r="I48"/>
  <c r="H48"/>
  <c r="G48"/>
  <c r="F48"/>
  <c r="I47"/>
  <c r="I46" s="1"/>
  <c r="H47"/>
  <c r="G47"/>
  <c r="F47"/>
  <c r="F46" s="1"/>
  <c r="G46"/>
  <c r="I44"/>
  <c r="J44" s="1"/>
  <c r="H44"/>
  <c r="G44"/>
  <c r="I43"/>
  <c r="H43"/>
  <c r="G43"/>
  <c r="F43"/>
  <c r="I42"/>
  <c r="H42"/>
  <c r="G42"/>
  <c r="F42"/>
  <c r="G41"/>
  <c r="J40"/>
  <c r="I39"/>
  <c r="H39"/>
  <c r="G39"/>
  <c r="F39"/>
  <c r="I38"/>
  <c r="H38"/>
  <c r="G38"/>
  <c r="F38"/>
  <c r="I37"/>
  <c r="H37"/>
  <c r="G37"/>
  <c r="F37"/>
  <c r="I36"/>
  <c r="H36"/>
  <c r="G36"/>
  <c r="G34" s="1"/>
  <c r="F36"/>
  <c r="I35"/>
  <c r="I34" s="1"/>
  <c r="H35"/>
  <c r="H34" s="1"/>
  <c r="G35"/>
  <c r="F35"/>
  <c r="I33"/>
  <c r="H33"/>
  <c r="G33"/>
  <c r="F33"/>
  <c r="I32"/>
  <c r="H32"/>
  <c r="H31" s="1"/>
  <c r="G32"/>
  <c r="G31" s="1"/>
  <c r="F32"/>
  <c r="I31"/>
  <c r="I30"/>
  <c r="H30"/>
  <c r="G30"/>
  <c r="F30"/>
  <c r="J30" s="1"/>
  <c r="I29"/>
  <c r="H29"/>
  <c r="G29"/>
  <c r="F29"/>
  <c r="J29" s="1"/>
  <c r="I28"/>
  <c r="H28"/>
  <c r="G28"/>
  <c r="F28"/>
  <c r="J28" s="1"/>
  <c r="I27"/>
  <c r="H27"/>
  <c r="G27"/>
  <c r="F27"/>
  <c r="J27" s="1"/>
  <c r="L26"/>
  <c r="I26"/>
  <c r="H26"/>
  <c r="G26"/>
  <c r="G25" s="1"/>
  <c r="F26"/>
  <c r="H25"/>
  <c r="I24"/>
  <c r="H24"/>
  <c r="G24"/>
  <c r="F24"/>
  <c r="I23"/>
  <c r="H23"/>
  <c r="G23"/>
  <c r="F23"/>
  <c r="I22"/>
  <c r="H22"/>
  <c r="G22"/>
  <c r="F22"/>
  <c r="I21"/>
  <c r="I20" s="1"/>
  <c r="H21"/>
  <c r="G21"/>
  <c r="F21"/>
  <c r="F20" s="1"/>
  <c r="G20"/>
  <c r="I19"/>
  <c r="H19"/>
  <c r="G19"/>
  <c r="F19"/>
  <c r="J19" s="1"/>
  <c r="I18"/>
  <c r="H18"/>
  <c r="G18"/>
  <c r="F18"/>
  <c r="J18" s="1"/>
  <c r="I17"/>
  <c r="H17"/>
  <c r="G17"/>
  <c r="F17"/>
  <c r="J17" s="1"/>
  <c r="I16"/>
  <c r="I15" s="1"/>
  <c r="H16"/>
  <c r="H15" s="1"/>
  <c r="G16"/>
  <c r="F16"/>
  <c r="K18" s="1"/>
  <c r="E13" i="4"/>
  <c r="E11"/>
  <c r="E17"/>
  <c r="E9"/>
  <c r="H9" s="1"/>
  <c r="I638" i="9"/>
  <c r="H624"/>
  <c r="H623"/>
  <c r="G623"/>
  <c r="C622"/>
  <c r="C624" s="1"/>
  <c r="I624" s="1"/>
  <c r="B622"/>
  <c r="A622"/>
  <c r="H619"/>
  <c r="H620" s="1"/>
  <c r="G619"/>
  <c r="G618"/>
  <c r="C617"/>
  <c r="C620" s="1"/>
  <c r="B617"/>
  <c r="A617"/>
  <c r="H615"/>
  <c r="H614"/>
  <c r="G614"/>
  <c r="C613"/>
  <c r="C615" s="1"/>
  <c r="I615" s="1"/>
  <c r="B613"/>
  <c r="A613"/>
  <c r="H609"/>
  <c r="G609"/>
  <c r="H608"/>
  <c r="H611" s="1"/>
  <c r="G608"/>
  <c r="H607"/>
  <c r="G607"/>
  <c r="C606"/>
  <c r="C611" s="1"/>
  <c r="I611" s="1"/>
  <c r="B606"/>
  <c r="A606"/>
  <c r="I603"/>
  <c r="H603"/>
  <c r="C603"/>
  <c r="H602"/>
  <c r="G602"/>
  <c r="C601"/>
  <c r="B601"/>
  <c r="A601"/>
  <c r="I599"/>
  <c r="H599"/>
  <c r="C599"/>
  <c r="C597"/>
  <c r="B597"/>
  <c r="A597"/>
  <c r="H595"/>
  <c r="C595"/>
  <c r="I595" s="1"/>
  <c r="G594"/>
  <c r="C593"/>
  <c r="B593"/>
  <c r="A593"/>
  <c r="H590"/>
  <c r="H591" s="1"/>
  <c r="G590"/>
  <c r="C589"/>
  <c r="C591" s="1"/>
  <c r="B589"/>
  <c r="A589"/>
  <c r="H587"/>
  <c r="G585"/>
  <c r="C585"/>
  <c r="C587" s="1"/>
  <c r="I587" s="1"/>
  <c r="B585"/>
  <c r="A585"/>
  <c r="H583"/>
  <c r="H582"/>
  <c r="C582"/>
  <c r="C583" s="1"/>
  <c r="I583" s="1"/>
  <c r="B582"/>
  <c r="A582"/>
  <c r="H580"/>
  <c r="C580"/>
  <c r="I580" s="1"/>
  <c r="H579"/>
  <c r="C579"/>
  <c r="B579"/>
  <c r="A579"/>
  <c r="C577"/>
  <c r="I577" s="1"/>
  <c r="H576"/>
  <c r="H577" s="1"/>
  <c r="G576"/>
  <c r="C575"/>
  <c r="B575"/>
  <c r="A575"/>
  <c r="C574"/>
  <c r="H572"/>
  <c r="G572"/>
  <c r="H571"/>
  <c r="H574" s="1"/>
  <c r="G571"/>
  <c r="C571"/>
  <c r="B571"/>
  <c r="A571"/>
  <c r="H568"/>
  <c r="H566"/>
  <c r="G566"/>
  <c r="C565"/>
  <c r="C568" s="1"/>
  <c r="I568" s="1"/>
  <c r="B565"/>
  <c r="A565"/>
  <c r="H563"/>
  <c r="G562"/>
  <c r="C560"/>
  <c r="C563" s="1"/>
  <c r="I563" s="1"/>
  <c r="B560"/>
  <c r="A560"/>
  <c r="H557"/>
  <c r="H556"/>
  <c r="G556"/>
  <c r="C556"/>
  <c r="C557" s="1"/>
  <c r="I557" s="1"/>
  <c r="B556"/>
  <c r="A556"/>
  <c r="H554"/>
  <c r="H553"/>
  <c r="C553"/>
  <c r="C554" s="1"/>
  <c r="I554" s="1"/>
  <c r="B553"/>
  <c r="G553" s="1"/>
  <c r="A553"/>
  <c r="H551"/>
  <c r="H550"/>
  <c r="C550"/>
  <c r="C551" s="1"/>
  <c r="I551" s="1"/>
  <c r="B550"/>
  <c r="G550" s="1"/>
  <c r="A550"/>
  <c r="H548"/>
  <c r="H547"/>
  <c r="C547"/>
  <c r="C548" s="1"/>
  <c r="I548" s="1"/>
  <c r="B547"/>
  <c r="G547" s="1"/>
  <c r="A547"/>
  <c r="H545"/>
  <c r="H544"/>
  <c r="G544"/>
  <c r="C544"/>
  <c r="C545" s="1"/>
  <c r="I545" s="1"/>
  <c r="B544"/>
  <c r="A544"/>
  <c r="J541"/>
  <c r="H538"/>
  <c r="H537"/>
  <c r="G537"/>
  <c r="H536"/>
  <c r="G536"/>
  <c r="H535"/>
  <c r="G535"/>
  <c r="H533"/>
  <c r="H532"/>
  <c r="J532" s="1"/>
  <c r="H531"/>
  <c r="G531"/>
  <c r="H530"/>
  <c r="G530"/>
  <c r="J527"/>
  <c r="H527"/>
  <c r="H526"/>
  <c r="G526"/>
  <c r="H525"/>
  <c r="G525"/>
  <c r="H524"/>
  <c r="G524"/>
  <c r="H523"/>
  <c r="G523"/>
  <c r="H522"/>
  <c r="G522"/>
  <c r="H521"/>
  <c r="G521"/>
  <c r="H520"/>
  <c r="G520"/>
  <c r="H519"/>
  <c r="H518"/>
  <c r="G518"/>
  <c r="H517"/>
  <c r="H516"/>
  <c r="H515"/>
  <c r="H514"/>
  <c r="J512"/>
  <c r="H512"/>
  <c r="G511"/>
  <c r="H510"/>
  <c r="C509"/>
  <c r="C542" s="1"/>
  <c r="B509"/>
  <c r="A509"/>
  <c r="H508"/>
  <c r="J502"/>
  <c r="C502"/>
  <c r="C508" s="1"/>
  <c r="I508" s="1"/>
  <c r="B502"/>
  <c r="A502"/>
  <c r="H499"/>
  <c r="G499"/>
  <c r="H498"/>
  <c r="G498"/>
  <c r="H497"/>
  <c r="G497"/>
  <c r="H496"/>
  <c r="G496"/>
  <c r="H495"/>
  <c r="G495"/>
  <c r="H494"/>
  <c r="G494"/>
  <c r="J493"/>
  <c r="H493"/>
  <c r="G493"/>
  <c r="H492"/>
  <c r="G492"/>
  <c r="H491"/>
  <c r="G491"/>
  <c r="H490"/>
  <c r="G490"/>
  <c r="J489"/>
  <c r="H489"/>
  <c r="G489"/>
  <c r="H488"/>
  <c r="H501" s="1"/>
  <c r="G488"/>
  <c r="C485"/>
  <c r="C501" s="1"/>
  <c r="B485"/>
  <c r="A485"/>
  <c r="G482"/>
  <c r="H481"/>
  <c r="G481"/>
  <c r="H480"/>
  <c r="G480"/>
  <c r="H479"/>
  <c r="G479"/>
  <c r="H478"/>
  <c r="G478"/>
  <c r="H477"/>
  <c r="G477"/>
  <c r="H476"/>
  <c r="G476"/>
  <c r="H475"/>
  <c r="G475"/>
  <c r="H474"/>
  <c r="G474"/>
  <c r="H473"/>
  <c r="G473"/>
  <c r="H472"/>
  <c r="G472"/>
  <c r="H471"/>
  <c r="G471"/>
  <c r="G470"/>
  <c r="H469"/>
  <c r="G469"/>
  <c r="J468"/>
  <c r="H468"/>
  <c r="G468"/>
  <c r="H467"/>
  <c r="G467"/>
  <c r="H466"/>
  <c r="G466"/>
  <c r="H465"/>
  <c r="G465"/>
  <c r="H464"/>
  <c r="G464"/>
  <c r="H463"/>
  <c r="H483" s="1"/>
  <c r="G463"/>
  <c r="H462"/>
  <c r="G462"/>
  <c r="C462"/>
  <c r="C483" s="1"/>
  <c r="I483" s="1"/>
  <c r="B462"/>
  <c r="A462"/>
  <c r="H457"/>
  <c r="G457"/>
  <c r="H456"/>
  <c r="H459" s="1"/>
  <c r="C456"/>
  <c r="C459" s="1"/>
  <c r="B456"/>
  <c r="A456"/>
  <c r="H453"/>
  <c r="G453"/>
  <c r="H452"/>
  <c r="G452"/>
  <c r="H451"/>
  <c r="G451"/>
  <c r="H450"/>
  <c r="H454" s="1"/>
  <c r="G450"/>
  <c r="C449"/>
  <c r="C454" s="1"/>
  <c r="I454" s="1"/>
  <c r="B449"/>
  <c r="A449"/>
  <c r="C448"/>
  <c r="J448" s="1"/>
  <c r="H445"/>
  <c r="G445"/>
  <c r="H444"/>
  <c r="H448" s="1"/>
  <c r="I448" s="1"/>
  <c r="G444"/>
  <c r="C444"/>
  <c r="B444"/>
  <c r="A444"/>
  <c r="H442"/>
  <c r="H440"/>
  <c r="G440"/>
  <c r="C439"/>
  <c r="C442" s="1"/>
  <c r="B439"/>
  <c r="A439"/>
  <c r="C437"/>
  <c r="H436"/>
  <c r="J437" s="1"/>
  <c r="G436"/>
  <c r="H435"/>
  <c r="H437" s="1"/>
  <c r="C434"/>
  <c r="B434"/>
  <c r="A434"/>
  <c r="G431"/>
  <c r="H430"/>
  <c r="H429"/>
  <c r="G429"/>
  <c r="H428"/>
  <c r="G428"/>
  <c r="H427"/>
  <c r="G427"/>
  <c r="H426"/>
  <c r="G426"/>
  <c r="H425"/>
  <c r="G425"/>
  <c r="H424"/>
  <c r="G424"/>
  <c r="H423"/>
  <c r="H433" s="1"/>
  <c r="G423"/>
  <c r="C422"/>
  <c r="C433" s="1"/>
  <c r="B422"/>
  <c r="A422"/>
  <c r="H418"/>
  <c r="H540" s="1"/>
  <c r="H417"/>
  <c r="G417"/>
  <c r="H416"/>
  <c r="G416"/>
  <c r="H415"/>
  <c r="G415"/>
  <c r="H414"/>
  <c r="G414"/>
  <c r="H413"/>
  <c r="G413"/>
  <c r="H412"/>
  <c r="G412"/>
  <c r="H411"/>
  <c r="G411"/>
  <c r="H410"/>
  <c r="G410"/>
  <c r="H409"/>
  <c r="G409"/>
  <c r="H408"/>
  <c r="G408"/>
  <c r="H407"/>
  <c r="G407"/>
  <c r="H406"/>
  <c r="G406"/>
  <c r="H405"/>
  <c r="G405"/>
  <c r="H404"/>
  <c r="G404"/>
  <c r="H403"/>
  <c r="G403"/>
  <c r="H402"/>
  <c r="G402"/>
  <c r="H401"/>
  <c r="G401"/>
  <c r="H400"/>
  <c r="G400"/>
  <c r="H399"/>
  <c r="G399"/>
  <c r="H398"/>
  <c r="G398"/>
  <c r="H397"/>
  <c r="G397"/>
  <c r="H396"/>
  <c r="G396"/>
  <c r="H395"/>
  <c r="G395"/>
  <c r="H394"/>
  <c r="G394"/>
  <c r="H393"/>
  <c r="G393"/>
  <c r="H392"/>
  <c r="G392"/>
  <c r="G391"/>
  <c r="H390"/>
  <c r="G390"/>
  <c r="H389"/>
  <c r="G389"/>
  <c r="H388"/>
  <c r="G388"/>
  <c r="H387"/>
  <c r="G387"/>
  <c r="H386"/>
  <c r="G386"/>
  <c r="H385"/>
  <c r="G385"/>
  <c r="H384"/>
  <c r="G384"/>
  <c r="H383"/>
  <c r="G383"/>
  <c r="H382"/>
  <c r="G382"/>
  <c r="H381"/>
  <c r="G381"/>
  <c r="H380"/>
  <c r="G380"/>
  <c r="H379"/>
  <c r="G379"/>
  <c r="H378"/>
  <c r="G378"/>
  <c r="H377"/>
  <c r="G377"/>
  <c r="H376"/>
  <c r="G376"/>
  <c r="H375"/>
  <c r="G375"/>
  <c r="H374"/>
  <c r="G374"/>
  <c r="H373"/>
  <c r="G373"/>
  <c r="H372"/>
  <c r="G372"/>
  <c r="H371"/>
  <c r="G371"/>
  <c r="H370"/>
  <c r="G370"/>
  <c r="H369"/>
  <c r="G369"/>
  <c r="H368"/>
  <c r="G368"/>
  <c r="H367"/>
  <c r="G367"/>
  <c r="H366"/>
  <c r="G366"/>
  <c r="H365"/>
  <c r="G365"/>
  <c r="H364"/>
  <c r="G364"/>
  <c r="H363"/>
  <c r="J503" s="1"/>
  <c r="G363"/>
  <c r="H362"/>
  <c r="H529" s="1"/>
  <c r="G362"/>
  <c r="H361"/>
  <c r="G361"/>
  <c r="H360"/>
  <c r="G360"/>
  <c r="H359"/>
  <c r="G359"/>
  <c r="H358"/>
  <c r="G358"/>
  <c r="H357"/>
  <c r="G357"/>
  <c r="H356"/>
  <c r="G356"/>
  <c r="H355"/>
  <c r="G355"/>
  <c r="H354"/>
  <c r="G354"/>
  <c r="H353"/>
  <c r="G353"/>
  <c r="H352"/>
  <c r="G352"/>
  <c r="H351"/>
  <c r="G351"/>
  <c r="H350"/>
  <c r="G350"/>
  <c r="H349"/>
  <c r="G349"/>
  <c r="H348"/>
  <c r="G348"/>
  <c r="H347"/>
  <c r="G347"/>
  <c r="H346"/>
  <c r="G346"/>
  <c r="H345"/>
  <c r="G345"/>
  <c r="H344"/>
  <c r="J344" s="1"/>
  <c r="G344"/>
  <c r="G343"/>
  <c r="G342"/>
  <c r="H341"/>
  <c r="J341" s="1"/>
  <c r="H340"/>
  <c r="H339"/>
  <c r="H338"/>
  <c r="H420" s="1"/>
  <c r="C337"/>
  <c r="C420" s="1"/>
  <c r="B337"/>
  <c r="A337"/>
  <c r="H335"/>
  <c r="G334"/>
  <c r="C333"/>
  <c r="C335" s="1"/>
  <c r="I335" s="1"/>
  <c r="B333"/>
  <c r="A333"/>
  <c r="H331"/>
  <c r="H330"/>
  <c r="G330"/>
  <c r="G329"/>
  <c r="C328"/>
  <c r="C331" s="1"/>
  <c r="I331" s="1"/>
  <c r="B328"/>
  <c r="A328"/>
  <c r="H326"/>
  <c r="C324"/>
  <c r="C326" s="1"/>
  <c r="A324"/>
  <c r="H322"/>
  <c r="C322"/>
  <c r="G321"/>
  <c r="B320"/>
  <c r="A320"/>
  <c r="H318"/>
  <c r="G308"/>
  <c r="G307"/>
  <c r="G306"/>
  <c r="G305"/>
  <c r="G304"/>
  <c r="C302"/>
  <c r="C318" s="1"/>
  <c r="I318" s="1"/>
  <c r="B302"/>
  <c r="A302"/>
  <c r="H300"/>
  <c r="C300"/>
  <c r="C295"/>
  <c r="A295"/>
  <c r="H293"/>
  <c r="C291"/>
  <c r="C293" s="1"/>
  <c r="A291"/>
  <c r="H289"/>
  <c r="C289"/>
  <c r="K289" s="1"/>
  <c r="C284"/>
  <c r="A284"/>
  <c r="H282"/>
  <c r="G281"/>
  <c r="K277"/>
  <c r="G277"/>
  <c r="C275"/>
  <c r="C282" s="1"/>
  <c r="A275"/>
  <c r="H273"/>
  <c r="C270"/>
  <c r="C273" s="1"/>
  <c r="B270"/>
  <c r="A270"/>
  <c r="H267"/>
  <c r="J265"/>
  <c r="G265"/>
  <c r="C264"/>
  <c r="C267" s="1"/>
  <c r="I267" s="1"/>
  <c r="A264"/>
  <c r="J261"/>
  <c r="G261"/>
  <c r="C260"/>
  <c r="C262" s="1"/>
  <c r="A260"/>
  <c r="H258"/>
  <c r="K255"/>
  <c r="J254"/>
  <c r="G253"/>
  <c r="J252"/>
  <c r="G252"/>
  <c r="G251"/>
  <c r="J250"/>
  <c r="G250"/>
  <c r="G249"/>
  <c r="C248"/>
  <c r="C258" s="1"/>
  <c r="I258" s="1"/>
  <c r="A248"/>
  <c r="H246"/>
  <c r="G245"/>
  <c r="G244"/>
  <c r="L243"/>
  <c r="K243"/>
  <c r="C242"/>
  <c r="C246" s="1"/>
  <c r="A242"/>
  <c r="C240"/>
  <c r="K240" s="1"/>
  <c r="G233"/>
  <c r="J232"/>
  <c r="H232"/>
  <c r="H240" s="1"/>
  <c r="G232"/>
  <c r="G231"/>
  <c r="C230"/>
  <c r="A230"/>
  <c r="H228"/>
  <c r="G227"/>
  <c r="G226"/>
  <c r="G225"/>
  <c r="C223"/>
  <c r="C228" s="1"/>
  <c r="A223"/>
  <c r="H221"/>
  <c r="C221"/>
  <c r="K221" s="1"/>
  <c r="G214"/>
  <c r="G213"/>
  <c r="C211"/>
  <c r="A211"/>
  <c r="C207"/>
  <c r="I207" s="1"/>
  <c r="G206"/>
  <c r="H205"/>
  <c r="H207" s="1"/>
  <c r="C204"/>
  <c r="A204"/>
  <c r="G201"/>
  <c r="H200"/>
  <c r="H202" s="1"/>
  <c r="C199"/>
  <c r="C202" s="1"/>
  <c r="A199"/>
  <c r="H197"/>
  <c r="J195"/>
  <c r="G195"/>
  <c r="C194"/>
  <c r="C197" s="1"/>
  <c r="I197" s="1"/>
  <c r="A194"/>
  <c r="C192"/>
  <c r="K191"/>
  <c r="K190"/>
  <c r="G190"/>
  <c r="H189"/>
  <c r="H192" s="1"/>
  <c r="C188"/>
  <c r="A188"/>
  <c r="G185"/>
  <c r="H184"/>
  <c r="H186" s="1"/>
  <c r="C183"/>
  <c r="C186" s="1"/>
  <c r="A183"/>
  <c r="H181"/>
  <c r="I181" s="1"/>
  <c r="C181"/>
  <c r="G180"/>
  <c r="K179"/>
  <c r="G179"/>
  <c r="H178"/>
  <c r="C177"/>
  <c r="A177"/>
  <c r="K174"/>
  <c r="H172"/>
  <c r="H175" s="1"/>
  <c r="C171"/>
  <c r="C175" s="1"/>
  <c r="A171"/>
  <c r="H169"/>
  <c r="G168"/>
  <c r="J167"/>
  <c r="G167"/>
  <c r="C165"/>
  <c r="C169" s="1"/>
  <c r="I169" s="1"/>
  <c r="A165"/>
  <c r="J160"/>
  <c r="G160"/>
  <c r="H159"/>
  <c r="H163" s="1"/>
  <c r="C158"/>
  <c r="C163" s="1"/>
  <c r="A158"/>
  <c r="G155"/>
  <c r="C153"/>
  <c r="C156" s="1"/>
  <c r="A153"/>
  <c r="H151"/>
  <c r="C151"/>
  <c r="I151" s="1"/>
  <c r="C149"/>
  <c r="A149"/>
  <c r="K145"/>
  <c r="J145"/>
  <c r="G145"/>
  <c r="C143"/>
  <c r="C147" s="1"/>
  <c r="A143"/>
  <c r="G135"/>
  <c r="G134"/>
  <c r="G133"/>
  <c r="G132"/>
  <c r="J131"/>
  <c r="H130"/>
  <c r="H141" s="1"/>
  <c r="C130"/>
  <c r="C141" s="1"/>
  <c r="A130"/>
  <c r="G127"/>
  <c r="G126"/>
  <c r="G125"/>
  <c r="C124"/>
  <c r="C128" s="1"/>
  <c r="A124"/>
  <c r="L121"/>
  <c r="K121"/>
  <c r="H119"/>
  <c r="H122" s="1"/>
  <c r="C117"/>
  <c r="C122" s="1"/>
  <c r="A117"/>
  <c r="K110"/>
  <c r="K109"/>
  <c r="G109"/>
  <c r="K104"/>
  <c r="G104"/>
  <c r="K103"/>
  <c r="J102"/>
  <c r="K99"/>
  <c r="C98"/>
  <c r="C115" s="1"/>
  <c r="A98"/>
  <c r="H96"/>
  <c r="C96"/>
  <c r="I96" s="1"/>
  <c r="K95"/>
  <c r="C94"/>
  <c r="A94"/>
  <c r="G90"/>
  <c r="K89"/>
  <c r="H89"/>
  <c r="H92" s="1"/>
  <c r="C88"/>
  <c r="C92" s="1"/>
  <c r="I92" s="1"/>
  <c r="A88"/>
  <c r="H86"/>
  <c r="K84"/>
  <c r="J83"/>
  <c r="G83"/>
  <c r="C80"/>
  <c r="C86" s="1"/>
  <c r="A80"/>
  <c r="H78"/>
  <c r="C76"/>
  <c r="C78" s="1"/>
  <c r="I78" s="1"/>
  <c r="A76"/>
  <c r="K74"/>
  <c r="H74"/>
  <c r="J72"/>
  <c r="G71"/>
  <c r="C70"/>
  <c r="C74" s="1"/>
  <c r="A70"/>
  <c r="H69"/>
  <c r="G67"/>
  <c r="G66"/>
  <c r="G65"/>
  <c r="G64"/>
  <c r="G63"/>
  <c r="C61"/>
  <c r="C69" s="1"/>
  <c r="A61"/>
  <c r="K59"/>
  <c r="K57"/>
  <c r="J57"/>
  <c r="J56" s="1"/>
  <c r="G55"/>
  <c r="G54"/>
  <c r="G53"/>
  <c r="G52"/>
  <c r="G51"/>
  <c r="G50"/>
  <c r="G49"/>
  <c r="G48"/>
  <c r="K47"/>
  <c r="G47"/>
  <c r="K46"/>
  <c r="G46"/>
  <c r="G45"/>
  <c r="K44"/>
  <c r="G43"/>
  <c r="G42"/>
  <c r="G41"/>
  <c r="G40"/>
  <c r="G39"/>
  <c r="G38"/>
  <c r="G37"/>
  <c r="L36"/>
  <c r="K36"/>
  <c r="J36"/>
  <c r="K35"/>
  <c r="H35"/>
  <c r="J58" s="1"/>
  <c r="K58" s="1"/>
  <c r="L58" s="1"/>
  <c r="L34"/>
  <c r="K34"/>
  <c r="G33"/>
  <c r="G32"/>
  <c r="G30"/>
  <c r="L29"/>
  <c r="G29"/>
  <c r="K28"/>
  <c r="K27"/>
  <c r="K26"/>
  <c r="G26"/>
  <c r="L25"/>
  <c r="K25"/>
  <c r="H25"/>
  <c r="G24"/>
  <c r="L23"/>
  <c r="K23"/>
  <c r="G23"/>
  <c r="K22"/>
  <c r="G22"/>
  <c r="K21"/>
  <c r="G21"/>
  <c r="K20"/>
  <c r="K19"/>
  <c r="G19"/>
  <c r="K18"/>
  <c r="G18"/>
  <c r="K17"/>
  <c r="G17"/>
  <c r="K16"/>
  <c r="G16"/>
  <c r="K15"/>
  <c r="G15"/>
  <c r="K14"/>
  <c r="G14"/>
  <c r="G13"/>
  <c r="G12"/>
  <c r="J11"/>
  <c r="G11"/>
  <c r="C9"/>
  <c r="H10" s="1"/>
  <c r="A9"/>
  <c r="G25" i="4"/>
  <c r="G17"/>
  <c r="G15"/>
  <c r="G26" s="1"/>
  <c r="G13"/>
  <c r="G11"/>
  <c r="H15"/>
  <c r="H25"/>
  <c r="H23"/>
  <c r="C159" i="6"/>
  <c r="C157"/>
  <c r="D155"/>
  <c r="C153"/>
  <c r="D152"/>
  <c r="D150" s="1"/>
  <c r="D147"/>
  <c r="D146" s="1"/>
  <c r="C141"/>
  <c r="C137"/>
  <c r="C132"/>
  <c r="E126"/>
  <c r="D125"/>
  <c r="D123" s="1"/>
  <c r="E121"/>
  <c r="E120"/>
  <c r="C120"/>
  <c r="D119" s="1"/>
  <c r="E113"/>
  <c r="C112"/>
  <c r="E112" s="1"/>
  <c r="C109"/>
  <c r="D107" s="1"/>
  <c r="E103"/>
  <c r="D101"/>
  <c r="C98"/>
  <c r="C96"/>
  <c r="C94"/>
  <c r="D92" s="1"/>
  <c r="C87"/>
  <c r="D85"/>
  <c r="D83" s="1"/>
  <c r="C80"/>
  <c r="C79"/>
  <c r="C77"/>
  <c r="C76"/>
  <c r="D75" s="1"/>
  <c r="C72"/>
  <c r="C59"/>
  <c r="C55"/>
  <c r="C54" s="1"/>
  <c r="D52" s="1"/>
  <c r="D48"/>
  <c r="C39"/>
  <c r="D37"/>
  <c r="C32"/>
  <c r="C31" s="1"/>
  <c r="C28"/>
  <c r="C24"/>
  <c r="C22"/>
  <c r="C21" s="1"/>
  <c r="C15"/>
  <c r="D13" s="1"/>
  <c r="H14" i="4"/>
  <c r="H16"/>
  <c r="H18"/>
  <c r="H20"/>
  <c r="E21"/>
  <c r="E36"/>
  <c r="D130" i="6" l="1"/>
  <c r="J120" i="10"/>
  <c r="K120" s="1"/>
  <c r="F119"/>
  <c r="J119" s="1"/>
  <c r="J172"/>
  <c r="F171"/>
  <c r="J217"/>
  <c r="F216"/>
  <c r="F215" s="1"/>
  <c r="K30"/>
  <c r="F31"/>
  <c r="J53"/>
  <c r="G15"/>
  <c r="G13" s="1"/>
  <c r="J22"/>
  <c r="K23" s="1"/>
  <c r="J23"/>
  <c r="J24"/>
  <c r="J42"/>
  <c r="J43"/>
  <c r="J48"/>
  <c r="J49"/>
  <c r="J51"/>
  <c r="H58"/>
  <c r="J134"/>
  <c r="F133"/>
  <c r="J133" s="1"/>
  <c r="G58"/>
  <c r="F66"/>
  <c r="F15"/>
  <c r="J15" s="1"/>
  <c r="L21" s="1"/>
  <c r="L22" s="1"/>
  <c r="H20"/>
  <c r="J26"/>
  <c r="J35"/>
  <c r="J36"/>
  <c r="J37"/>
  <c r="J38"/>
  <c r="J39"/>
  <c r="H41"/>
  <c r="H13" s="1"/>
  <c r="H46"/>
  <c r="J59"/>
  <c r="J60"/>
  <c r="J61"/>
  <c r="J62"/>
  <c r="J63"/>
  <c r="J64"/>
  <c r="I66"/>
  <c r="H74"/>
  <c r="J79"/>
  <c r="I97"/>
  <c r="H108"/>
  <c r="J108" s="1"/>
  <c r="I41"/>
  <c r="G45"/>
  <c r="H52"/>
  <c r="H45" s="1"/>
  <c r="I25"/>
  <c r="J32"/>
  <c r="F34"/>
  <c r="J34" s="1"/>
  <c r="J54"/>
  <c r="J55"/>
  <c r="J56"/>
  <c r="L57" s="1"/>
  <c r="J57"/>
  <c r="F58"/>
  <c r="I58"/>
  <c r="I45" s="1"/>
  <c r="F85"/>
  <c r="J85" s="1"/>
  <c r="J87"/>
  <c r="J88"/>
  <c r="J89"/>
  <c r="J90"/>
  <c r="J91"/>
  <c r="J92"/>
  <c r="J96"/>
  <c r="J112"/>
  <c r="J113"/>
  <c r="J114"/>
  <c r="J115"/>
  <c r="J116"/>
  <c r="J117"/>
  <c r="J118"/>
  <c r="G138"/>
  <c r="J148"/>
  <c r="J149"/>
  <c r="J150"/>
  <c r="J151"/>
  <c r="J152"/>
  <c r="J165"/>
  <c r="J166"/>
  <c r="J167"/>
  <c r="J168"/>
  <c r="J169"/>
  <c r="J170"/>
  <c r="H175"/>
  <c r="J183"/>
  <c r="J184"/>
  <c r="J185"/>
  <c r="J186"/>
  <c r="I194"/>
  <c r="I193" s="1"/>
  <c r="J211"/>
  <c r="J212"/>
  <c r="I215"/>
  <c r="J75"/>
  <c r="J76"/>
  <c r="J77"/>
  <c r="J78"/>
  <c r="J83"/>
  <c r="J84"/>
  <c r="I85"/>
  <c r="J109"/>
  <c r="J110"/>
  <c r="G122"/>
  <c r="J122" s="1"/>
  <c r="J139"/>
  <c r="J140"/>
  <c r="J141"/>
  <c r="J142"/>
  <c r="J143"/>
  <c r="F138"/>
  <c r="F137" s="1"/>
  <c r="J145"/>
  <c r="J146"/>
  <c r="I147"/>
  <c r="I163"/>
  <c r="I162" s="1"/>
  <c r="H171"/>
  <c r="J181"/>
  <c r="F182"/>
  <c r="H194"/>
  <c r="H193" s="1"/>
  <c r="J204"/>
  <c r="J205"/>
  <c r="J206"/>
  <c r="J207"/>
  <c r="J71"/>
  <c r="J72"/>
  <c r="J73"/>
  <c r="I74"/>
  <c r="J80"/>
  <c r="I81"/>
  <c r="J98"/>
  <c r="J99"/>
  <c r="J100"/>
  <c r="J104"/>
  <c r="F103"/>
  <c r="J106"/>
  <c r="J107"/>
  <c r="G119"/>
  <c r="J123"/>
  <c r="L127" s="1"/>
  <c r="J124"/>
  <c r="J125"/>
  <c r="J126"/>
  <c r="J127"/>
  <c r="J128"/>
  <c r="J129"/>
  <c r="J130"/>
  <c r="I137"/>
  <c r="H147"/>
  <c r="H137" s="1"/>
  <c r="J158"/>
  <c r="F157"/>
  <c r="J160"/>
  <c r="H163"/>
  <c r="G171"/>
  <c r="G162" s="1"/>
  <c r="J176"/>
  <c r="J177"/>
  <c r="J178"/>
  <c r="J179"/>
  <c r="J180"/>
  <c r="H182"/>
  <c r="H162" s="1"/>
  <c r="J187"/>
  <c r="F203"/>
  <c r="J203" s="1"/>
  <c r="G219"/>
  <c r="G215" s="1"/>
  <c r="I620" i="9"/>
  <c r="J163" i="10"/>
  <c r="J31"/>
  <c r="J58"/>
  <c r="G137"/>
  <c r="G193"/>
  <c r="J209"/>
  <c r="J230" s="1"/>
  <c r="J46"/>
  <c r="J138"/>
  <c r="J20"/>
  <c r="J81"/>
  <c r="J103"/>
  <c r="J157"/>
  <c r="J201"/>
  <c r="I13"/>
  <c r="J95"/>
  <c r="J153"/>
  <c r="J175"/>
  <c r="J21"/>
  <c r="J47"/>
  <c r="J65"/>
  <c r="J144"/>
  <c r="J164"/>
  <c r="K167" s="1"/>
  <c r="F25"/>
  <c r="J33"/>
  <c r="F41"/>
  <c r="J41" s="1"/>
  <c r="F52"/>
  <c r="F74"/>
  <c r="J82"/>
  <c r="J86"/>
  <c r="L99" s="1"/>
  <c r="F97"/>
  <c r="J97" s="1"/>
  <c r="F111"/>
  <c r="J111" s="1"/>
  <c r="F132"/>
  <c r="J132" s="1"/>
  <c r="F147"/>
  <c r="J147" s="1"/>
  <c r="J159"/>
  <c r="F189"/>
  <c r="J189" s="1"/>
  <c r="F194"/>
  <c r="J202"/>
  <c r="J50"/>
  <c r="J68"/>
  <c r="L72" s="1"/>
  <c r="J105"/>
  <c r="J154"/>
  <c r="J188"/>
  <c r="J210"/>
  <c r="J220"/>
  <c r="J16"/>
  <c r="H13" i="4"/>
  <c r="I300" i="9"/>
  <c r="I326"/>
  <c r="I293"/>
  <c r="I273"/>
  <c r="I322"/>
  <c r="I501"/>
  <c r="I86"/>
  <c r="K86"/>
  <c r="I246"/>
  <c r="K246"/>
  <c r="I282"/>
  <c r="K282"/>
  <c r="J529"/>
  <c r="J504"/>
  <c r="L69"/>
  <c r="I69"/>
  <c r="K69"/>
  <c r="C627"/>
  <c r="I74"/>
  <c r="J442"/>
  <c r="I442"/>
  <c r="I141"/>
  <c r="I192"/>
  <c r="I459"/>
  <c r="J539"/>
  <c r="I175"/>
  <c r="I186"/>
  <c r="I202"/>
  <c r="I262"/>
  <c r="J544"/>
  <c r="I574"/>
  <c r="I122"/>
  <c r="K122"/>
  <c r="I228"/>
  <c r="K228"/>
  <c r="H59"/>
  <c r="I433"/>
  <c r="J433"/>
  <c r="K433" s="1"/>
  <c r="I437"/>
  <c r="I163"/>
  <c r="I420"/>
  <c r="I591"/>
  <c r="C59"/>
  <c r="K63"/>
  <c r="H99"/>
  <c r="H125"/>
  <c r="H127"/>
  <c r="K24" s="1"/>
  <c r="L14" s="1"/>
  <c r="M14" s="1"/>
  <c r="K185"/>
  <c r="I221"/>
  <c r="I240"/>
  <c r="H260"/>
  <c r="H262" s="1"/>
  <c r="I289"/>
  <c r="J422"/>
  <c r="J528"/>
  <c r="J537"/>
  <c r="H154"/>
  <c r="H156" s="1"/>
  <c r="I156" s="1"/>
  <c r="J513"/>
  <c r="K112"/>
  <c r="H126"/>
  <c r="H144"/>
  <c r="H147" s="1"/>
  <c r="I147" s="1"/>
  <c r="F26" i="4"/>
  <c r="H24"/>
  <c r="H11"/>
  <c r="H17"/>
  <c r="H19"/>
  <c r="H22"/>
  <c r="H21"/>
  <c r="D105" i="6"/>
  <c r="D90"/>
  <c r="D117"/>
  <c r="D128"/>
  <c r="D19"/>
  <c r="E19" s="1"/>
  <c r="D11"/>
  <c r="D46"/>
  <c r="D26" i="4"/>
  <c r="E26"/>
  <c r="J137" i="10" l="1"/>
  <c r="J228" s="1"/>
  <c r="J215"/>
  <c r="J231" s="1"/>
  <c r="G222"/>
  <c r="J52"/>
  <c r="L52" s="1"/>
  <c r="J216"/>
  <c r="J171"/>
  <c r="J182"/>
  <c r="L140"/>
  <c r="G102"/>
  <c r="I222"/>
  <c r="J25"/>
  <c r="J219"/>
  <c r="H102"/>
  <c r="J66"/>
  <c r="K55"/>
  <c r="K112"/>
  <c r="J74"/>
  <c r="L61"/>
  <c r="L106"/>
  <c r="K29"/>
  <c r="L48"/>
  <c r="L65"/>
  <c r="F13"/>
  <c r="F162"/>
  <c r="J162" s="1"/>
  <c r="J229" s="1"/>
  <c r="K50"/>
  <c r="F102"/>
  <c r="J102" s="1"/>
  <c r="F45"/>
  <c r="J45" s="1"/>
  <c r="H222"/>
  <c r="F193"/>
  <c r="J193" s="1"/>
  <c r="J194"/>
  <c r="J435" i="9"/>
  <c r="L99"/>
  <c r="H115"/>
  <c r="H128"/>
  <c r="I128" s="1"/>
  <c r="K11"/>
  <c r="C626"/>
  <c r="I59"/>
  <c r="C629"/>
  <c r="L59"/>
  <c r="J12"/>
  <c r="J10"/>
  <c r="H542"/>
  <c r="I542" s="1"/>
  <c r="J624" s="1"/>
  <c r="K10"/>
  <c r="L10" s="1"/>
  <c r="M10" s="1"/>
  <c r="H26" i="4"/>
  <c r="D115" i="6"/>
  <c r="D44"/>
  <c r="J636" i="9" l="1"/>
  <c r="J13" i="10"/>
  <c r="F222"/>
  <c r="J222" s="1"/>
  <c r="C628" i="9"/>
  <c r="I629"/>
  <c r="I630" s="1"/>
  <c r="I626"/>
  <c r="I628" s="1"/>
  <c r="I115"/>
  <c r="I627" s="1"/>
  <c r="K115"/>
  <c r="K123" s="1"/>
  <c r="H627"/>
  <c r="K627" s="1"/>
  <c r="H626"/>
  <c r="H629"/>
  <c r="D9" i="6"/>
  <c r="L103" i="10" l="1"/>
  <c r="K228"/>
  <c r="K225"/>
  <c r="J227"/>
  <c r="J232" s="1"/>
  <c r="J234" s="1"/>
  <c r="K26"/>
  <c r="L16"/>
  <c r="K14"/>
  <c r="L626" i="9"/>
  <c r="H628"/>
  <c r="I640"/>
  <c r="I644" s="1"/>
  <c r="J629"/>
  <c r="K626"/>
  <c r="K628" s="1"/>
  <c r="D205" i="6"/>
  <c r="J238" i="10" l="1"/>
  <c r="K236"/>
  <c r="E188" i="6"/>
  <c r="E184"/>
  <c r="E180"/>
  <c r="E176"/>
  <c r="E172"/>
  <c r="E168"/>
  <c r="E164"/>
  <c r="E160"/>
  <c r="E138"/>
  <c r="E134"/>
  <c r="E95"/>
  <c r="E87"/>
  <c r="E77"/>
  <c r="E71"/>
  <c r="E67"/>
  <c r="E63"/>
  <c r="E59"/>
  <c r="E56"/>
  <c r="E48"/>
  <c r="E39"/>
  <c r="E34"/>
  <c r="E31"/>
  <c r="E21"/>
  <c r="E17"/>
  <c r="E189"/>
  <c r="E185"/>
  <c r="E181"/>
  <c r="E177"/>
  <c r="E173"/>
  <c r="E169"/>
  <c r="E165"/>
  <c r="E161"/>
  <c r="E153"/>
  <c r="E135"/>
  <c r="E98"/>
  <c r="E88"/>
  <c r="E80"/>
  <c r="E78"/>
  <c r="E68"/>
  <c r="E64"/>
  <c r="E60"/>
  <c r="E57"/>
  <c r="E54"/>
  <c r="E50"/>
  <c r="E40"/>
  <c r="E28"/>
  <c r="E24"/>
  <c r="E186"/>
  <c r="E182"/>
  <c r="E178"/>
  <c r="E174"/>
  <c r="E170"/>
  <c r="E166"/>
  <c r="E162"/>
  <c r="E141"/>
  <c r="E132"/>
  <c r="E109"/>
  <c r="E96"/>
  <c r="E85"/>
  <c r="E81"/>
  <c r="E72"/>
  <c r="E69"/>
  <c r="E65"/>
  <c r="E61"/>
  <c r="E58"/>
  <c r="E41"/>
  <c r="E37"/>
  <c r="E32"/>
  <c r="E29"/>
  <c r="E25"/>
  <c r="E22"/>
  <c r="E15"/>
  <c r="E205"/>
  <c r="E187"/>
  <c r="E183"/>
  <c r="E179"/>
  <c r="E175"/>
  <c r="E171"/>
  <c r="E167"/>
  <c r="E163"/>
  <c r="E142"/>
  <c r="E133"/>
  <c r="E110"/>
  <c r="E97"/>
  <c r="E94"/>
  <c r="E79"/>
  <c r="E73"/>
  <c r="E70"/>
  <c r="E66"/>
  <c r="E62"/>
  <c r="E55"/>
  <c r="E33"/>
  <c r="E26"/>
  <c r="E23"/>
  <c r="E16"/>
  <c r="E130"/>
  <c r="E107"/>
  <c r="E137"/>
  <c r="E92"/>
  <c r="E146"/>
  <c r="E13"/>
  <c r="E101"/>
  <c r="E147"/>
  <c r="E83"/>
  <c r="E159"/>
  <c r="E157"/>
  <c r="E52"/>
  <c r="E125"/>
  <c r="E75"/>
  <c r="E150"/>
  <c r="E119"/>
  <c r="E155"/>
  <c r="E123"/>
  <c r="E152"/>
  <c r="E11"/>
  <c r="E46"/>
  <c r="E117"/>
  <c r="E105"/>
  <c r="E128"/>
  <c r="E90"/>
  <c r="E44"/>
  <c r="E115"/>
  <c r="E9"/>
</calcChain>
</file>

<file path=xl/comments1.xml><?xml version="1.0" encoding="utf-8"?>
<comments xmlns="http://schemas.openxmlformats.org/spreadsheetml/2006/main">
  <authors>
    <author>x</author>
    <author>Planificacion</author>
  </authors>
  <commentList>
    <comment ref="H10" authorId="0">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J10" authorId="1">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62" authorId="0">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M23</t>
        </r>
      </text>
    </comment>
    <comment ref="H66" authorId="0">
      <text>
        <r>
          <rPr>
            <b/>
            <sz val="8"/>
            <color indexed="81"/>
            <rFont val="Tahoma"/>
            <family val="2"/>
          </rPr>
          <t>Según Ley 7729 se podrá disponer de un porcentaje (que nosotros hemos estimado en 20%) para gastos en PROYECTOS Y OBRAS:</t>
        </r>
        <r>
          <rPr>
            <sz val="8"/>
            <color indexed="81"/>
            <rFont val="Tahoma"/>
            <family val="2"/>
          </rPr>
          <t xml:space="preserve">
ESTOS RECURSOS DEBERAN DISTRIBUIRSE ENTRE LOS DIFERENTES GRUPOS Y REGLONES DEL PROGRAMA III en los reglones que siguen.
ADEMAS SE DEBE VARIAR LA FORMULA CADA VEZ QUE SE ABRA UN REGLON NUEVO HACIA ABAJO RESTANDO A </t>
        </r>
        <r>
          <rPr>
            <sz val="8"/>
            <color indexed="81"/>
            <rFont val="Tahoma"/>
            <family val="2"/>
          </rPr>
          <t>M30</t>
        </r>
      </text>
    </comment>
    <comment ref="H99" authorId="1">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100" authorId="1">
      <text>
        <r>
          <rPr>
            <b/>
            <sz val="8"/>
            <color indexed="81"/>
            <rFont val="Tahoma"/>
            <family val="2"/>
          </rPr>
          <t xml:space="preserve">Este ingreso no tiene un fin específico por lo que puede utilizarse para sufragar los gastos de  LOS DIFERENTES GRUPOS Y REGLONES DEL PROGRAMA I,  en los reglones que siguen.
ADEMAS SE DEBE VARIAR LA FORMULA CADA VEZ QUE SE ABRA UN REGLON NUEVO HACIA ABAJO RESTANDO A M40
</t>
        </r>
      </text>
    </comment>
    <comment ref="H131" authorId="0">
      <text>
        <r>
          <rPr>
            <sz val="8"/>
            <color indexed="81"/>
            <rFont val="Tahoma"/>
            <family val="2"/>
          </rPr>
          <t xml:space="preserve">De este ingreso se destina un 10% para Gasto Administrativo del Programa I, que se deberá distribuir en los renglones o grupos que mejor se consideren teniendo que abrirse hacia abajo  y restando cada renglón abierto a </t>
        </r>
        <r>
          <rPr>
            <sz val="8"/>
            <color indexed="81"/>
            <rFont val="Tahoma"/>
            <family val="2"/>
          </rPr>
          <t>M98</t>
        </r>
      </text>
    </comment>
    <comment ref="H144"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Una vez que esto se haya hecho se pueden tomar estos recursos sobrantes para sufragar gastos del Programa I. EN TAL CASO SE DEBE VARIAR LA FORMULA CADA VEZ QUE SE ABRA UN REGLON NUEVO HACIA ABAJO RESTANDO A </t>
        </r>
        <r>
          <rPr>
            <sz val="8"/>
            <color indexed="81"/>
            <rFont val="Tahoma"/>
            <family val="2"/>
          </rPr>
          <t>M110</t>
        </r>
      </text>
    </comment>
    <comment ref="H154"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172" authorId="1">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 ref="H178"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184"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189"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205"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231"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 xml:space="preserve">M218
</t>
        </r>
      </text>
    </comment>
    <comment ref="H243" authorId="1">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244" authorId="0">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H260"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261"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329" authorId="0">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H435" authorId="0">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H472" authorId="1">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M102</t>
        </r>
      </text>
    </comment>
    <comment ref="H503"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532" authorId="1">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List>
</comments>
</file>

<file path=xl/sharedStrings.xml><?xml version="1.0" encoding="utf-8"?>
<sst xmlns="http://schemas.openxmlformats.org/spreadsheetml/2006/main" count="1818" uniqueCount="703">
  <si>
    <t>MUNICIPALIDAD DE ALAJUELA</t>
  </si>
  <si>
    <t>PRESUPUESTO EXTRAORDINARIO DE EGRESOS</t>
  </si>
  <si>
    <t>RESUMEN GENERAL DE EGRESOS</t>
  </si>
  <si>
    <t>CODIGO</t>
  </si>
  <si>
    <t>CLASIFICACIÓN DE GASTOS</t>
  </si>
  <si>
    <t>ASIGNACIÓN PRESUPUESTARIA</t>
  </si>
  <si>
    <t>Programa I</t>
  </si>
  <si>
    <t>Programa II</t>
  </si>
  <si>
    <t>Programa III</t>
  </si>
  <si>
    <t>Programa IV</t>
  </si>
  <si>
    <t>TOTAL</t>
  </si>
  <si>
    <t xml:space="preserve"> </t>
  </si>
  <si>
    <t>REMUNERACIONES</t>
  </si>
  <si>
    <t>Remuneraciones Básicas</t>
  </si>
  <si>
    <t>Sueldos para cargos fijos</t>
  </si>
  <si>
    <t>Jornales</t>
  </si>
  <si>
    <t xml:space="preserve">Servicios Especiales </t>
  </si>
  <si>
    <t xml:space="preserve">Suplencias </t>
  </si>
  <si>
    <t>Remuneraciones Eventuales</t>
  </si>
  <si>
    <t>Tiempo Extraordinario</t>
  </si>
  <si>
    <t>Recargo de Funciones</t>
  </si>
  <si>
    <t>Disponibilidad</t>
  </si>
  <si>
    <t>Dietas</t>
  </si>
  <si>
    <t>Incentivos Salariales</t>
  </si>
  <si>
    <t>Retribución por años Servidos</t>
  </si>
  <si>
    <t>Restricciòn del Ejercicio de la Profesión</t>
  </si>
  <si>
    <t xml:space="preserve">Decimotercer mes </t>
  </si>
  <si>
    <t>Salario Escolar</t>
  </si>
  <si>
    <t>Otros Incentivos Salariales</t>
  </si>
  <si>
    <t>Contribuciones Patronales al Desarrollo y la Seguridad Social</t>
  </si>
  <si>
    <t>Contribución Patronal al Seguro de Salud de la CCSS</t>
  </si>
  <si>
    <t>Contribución Patronal al Banco Popular</t>
  </si>
  <si>
    <t>Contribuciones Patronales a Fondos de Pensiones y Otros Fondos de Capitalizaciones</t>
  </si>
  <si>
    <t>Contribuciones Patronal al Seguro de Pensiones de la CCSS</t>
  </si>
  <si>
    <t>Aporte Patronal al regimén Obligatorio de Pensiones</t>
  </si>
  <si>
    <t>Aporte Patronal al Fondo de Capitalización Laboral</t>
  </si>
  <si>
    <t>Contribución Patronal a Otros Fondos administrados por entes Pùblicos</t>
  </si>
  <si>
    <t>Contribución Patronal a Otros Fondos administrados por entes privados</t>
  </si>
  <si>
    <t>Remuneraciones Diversas</t>
  </si>
  <si>
    <t>Gastos de Representación Personal</t>
  </si>
  <si>
    <t>Otras remuneraciones</t>
  </si>
  <si>
    <t>SERVICIOS</t>
  </si>
  <si>
    <t>Alquileres</t>
  </si>
  <si>
    <t>Alquiler de Edificios Locales y Terrenos</t>
  </si>
  <si>
    <t>Alquiler de maquinaria, equipo y mobiliario</t>
  </si>
  <si>
    <t>Alquiler de equipo de Cómputo</t>
  </si>
  <si>
    <t>Alquiler y derechos para Telecomunicaciones</t>
  </si>
  <si>
    <t>Otros alquileres</t>
  </si>
  <si>
    <t>Servicios Básicos</t>
  </si>
  <si>
    <t>Servicio de agua y alcantarillado</t>
  </si>
  <si>
    <t>Servicio de energía Eléctrica</t>
  </si>
  <si>
    <t>Servicio de Correo</t>
  </si>
  <si>
    <t>Servicio de Telecomunicaciones</t>
  </si>
  <si>
    <t>Otros Servicios Básicos</t>
  </si>
  <si>
    <t xml:space="preserve">Servicios Comerciales y Financieros </t>
  </si>
  <si>
    <t>Información</t>
  </si>
  <si>
    <t>Publicidad y Propaganda</t>
  </si>
  <si>
    <t>Impresión Encuadernación y Otros</t>
  </si>
  <si>
    <t>Transporte de Bienes</t>
  </si>
  <si>
    <t>Servicios Aduaneros</t>
  </si>
  <si>
    <t>Comisiones y gastos por servicios Financieros y Comerciales</t>
  </si>
  <si>
    <t>Servicios de Transferencia Electrónica de Información</t>
  </si>
  <si>
    <t xml:space="preserve">Servicios de Gestión y Apoyo </t>
  </si>
  <si>
    <t>Servicios médicos y de Laboratorio</t>
  </si>
  <si>
    <t>Servicios Jurídicos</t>
  </si>
  <si>
    <t>Servicios de Ingeniería</t>
  </si>
  <si>
    <t>Servicios en Ciencias económicas y Sociales</t>
  </si>
  <si>
    <t>Servicios de Desarrollo de Sistemas de Informáticos</t>
  </si>
  <si>
    <t xml:space="preserve">Servicios generales </t>
  </si>
  <si>
    <t>Otros servicios de Gestión y Apoyo</t>
  </si>
  <si>
    <t>Gastos de Viaje y Transporte</t>
  </si>
  <si>
    <t>Transporte dentro del país</t>
  </si>
  <si>
    <t>Víaticos dentro del País</t>
  </si>
  <si>
    <t>Transportes en el Exterior</t>
  </si>
  <si>
    <t>Viáticos en el Exterior</t>
  </si>
  <si>
    <t>Seguros, Reaseguros y Otras Obligaciones</t>
  </si>
  <si>
    <t xml:space="preserve">Seguros </t>
  </si>
  <si>
    <t>Capacitacion y Protocolo</t>
  </si>
  <si>
    <t>Actividades de Capacitación</t>
  </si>
  <si>
    <t>Actividades Protocolarias y Sociales</t>
  </si>
  <si>
    <t>Gastos de Representación Institucional</t>
  </si>
  <si>
    <t>Mantenimiento y Reparaciones</t>
  </si>
  <si>
    <t>Mantenimiento de Edificios y Locales</t>
  </si>
  <si>
    <t>Mantenimiento de Vías de Comunicación</t>
  </si>
  <si>
    <t>Mantenimiento de Instalaciones y Otras Obras</t>
  </si>
  <si>
    <t>Mantenimiento y reparaciones de Equipo de Producción</t>
  </si>
  <si>
    <t>Manteniento y reparaciones de Equipo de Transporte</t>
  </si>
  <si>
    <t>Manteniento y reparaciones de Equipo de Comunicación</t>
  </si>
  <si>
    <t>Manteniento y reparaciones de Equipo y mobiliario de oficina</t>
  </si>
  <si>
    <t>Manteniento y reparaciones de Equipo  de Cmputoy Sistemas de Información</t>
  </si>
  <si>
    <t>Mantenimiento y repación de Otros Equipos</t>
  </si>
  <si>
    <t>Impuestos</t>
  </si>
  <si>
    <t>Otros Impuestos</t>
  </si>
  <si>
    <t>Servicios Diversos</t>
  </si>
  <si>
    <t>Servicios de Regulación</t>
  </si>
  <si>
    <t>Deducibles</t>
  </si>
  <si>
    <t>Otros Servicios no Especificados</t>
  </si>
  <si>
    <t>MATERIALES Y SUMINISTROS</t>
  </si>
  <si>
    <t>Productos Químicos y Conexos</t>
  </si>
  <si>
    <t>Combustibles y Lubricantes</t>
  </si>
  <si>
    <t>Productos Farmaceuticos y Medicinales</t>
  </si>
  <si>
    <t>Tintas, Pinturas y diluyentes</t>
  </si>
  <si>
    <t>Otros Productos Químicos</t>
  </si>
  <si>
    <t xml:space="preserve">Alimentos y Productos Agropecuarios </t>
  </si>
  <si>
    <t>Productos Agroforestales</t>
  </si>
  <si>
    <t>Alimentos y bebidas</t>
  </si>
  <si>
    <t>Materiales y Productos de Uso en la Construcción y Mantenimiento</t>
  </si>
  <si>
    <t>Materiales y productos metálicos</t>
  </si>
  <si>
    <t>Materiales y productos minerales y asfálticos</t>
  </si>
  <si>
    <t>Madera y sus derivados</t>
  </si>
  <si>
    <t xml:space="preserve">Materiales y productos eléctricos, teléfonicos y de cómputo </t>
  </si>
  <si>
    <t>Materiales y productos de Vidrio</t>
  </si>
  <si>
    <t>Materiales y productos de plástico</t>
  </si>
  <si>
    <t>Otros materiales y productos de uso en la construcción</t>
  </si>
  <si>
    <t xml:space="preserve">Herramientas, Repuestos y Accesorios </t>
  </si>
  <si>
    <t>Herramientas e instrumentos</t>
  </si>
  <si>
    <t>Repuestos y Accesorios</t>
  </si>
  <si>
    <t>Utiles, Materiales y Suministros</t>
  </si>
  <si>
    <t>Utiles y materiales de Oficina y cómputo</t>
  </si>
  <si>
    <t>Útiles y materiales médicos, hospitalario y de investigación</t>
  </si>
  <si>
    <t>Productos de papel cartón e impresos</t>
  </si>
  <si>
    <t>Textiles y vestuario</t>
  </si>
  <si>
    <t>Utiles y Materiales de limpieza</t>
  </si>
  <si>
    <t>Utiles y materiales de resguardo y seguridad</t>
  </si>
  <si>
    <t>Utiles y materiales de Cocina y comedor</t>
  </si>
  <si>
    <t>Otros utiles materiales y Suministros</t>
  </si>
  <si>
    <t>INTERESES Y COMISIONES</t>
  </si>
  <si>
    <t xml:space="preserve">Interéses sobre Préstamos </t>
  </si>
  <si>
    <t>Intereses sobre préstamos de Instituciones Públicas  no Financieras</t>
  </si>
  <si>
    <t>Intereses sobre préstamos de Instituciones Públicas Financieras</t>
  </si>
  <si>
    <t xml:space="preserve">BIENES DURADEROS </t>
  </si>
  <si>
    <t>Maquinaría, Equipo y mobiliario</t>
  </si>
  <si>
    <t>Maquinaría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</si>
  <si>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</si>
  <si>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</si>
  <si>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</si>
  <si>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</si>
  <si>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</si>
  <si>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</si>
  <si>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y equipo diverso</t>
  </si>
  <si>
    <t>Construcciones, adiciones y Mejoras</t>
  </si>
  <si>
    <t>Edificios</t>
  </si>
  <si>
    <t>Vías de comunicación Terrestre</t>
  </si>
  <si>
    <t>Obras Urbanísticas</t>
  </si>
  <si>
    <t>Instalaciones</t>
  </si>
  <si>
    <t>Otras Construcciones Adiciones y mejoras</t>
  </si>
  <si>
    <t>Bienes Preexistentes</t>
  </si>
  <si>
    <t>Terrenos</t>
  </si>
  <si>
    <t>Edificios Preexistentes</t>
  </si>
  <si>
    <t>Otras Obras Preexistentes</t>
  </si>
  <si>
    <t>Bienes Duraderos Diversos</t>
  </si>
  <si>
    <t>Bienes Intangibles</t>
  </si>
  <si>
    <t>Otros bienes duraderos</t>
  </si>
  <si>
    <t>TRANSFERENCIAS CORRIENTES</t>
  </si>
  <si>
    <t>Transferencias Corrientes al Sector Público</t>
  </si>
  <si>
    <t>Transferencias corrientes al Gobierno Central</t>
  </si>
  <si>
    <t>Transferencias corrientes a Organos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</si>
  <si>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</si>
  <si>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</si>
  <si>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</si>
  <si>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</si>
  <si>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Impuestos por Transferir</t>
  </si>
  <si>
    <t>Transferencias Corrientes a Personas</t>
  </si>
  <si>
    <t>Becas a Funcionarios</t>
  </si>
  <si>
    <t>Ayuda a Funcionarios</t>
  </si>
  <si>
    <t>Otras Tranferencias a Personas</t>
  </si>
  <si>
    <t>Prestaciones</t>
  </si>
  <si>
    <t>Prestaciones Legales</t>
  </si>
  <si>
    <t>Pensiones y jubilaciones contributivas</t>
  </si>
  <si>
    <t>Pensiones no Contributivas</t>
  </si>
  <si>
    <t>Decimo Tercer mes de Penciones y Juvilaciones</t>
  </si>
  <si>
    <t>Cuota patronal de pensiones y Juvilaciones contributivas y no contributivas</t>
  </si>
  <si>
    <t>Otras Prestaciones a Terceras Personas</t>
  </si>
  <si>
    <t>Transferencias Corrientes a Entidades Privadas sin Fines de Lucro</t>
  </si>
  <si>
    <t xml:space="preserve">Transferencias corrientes a Asociaciones </t>
  </si>
  <si>
    <t xml:space="preserve">Transferencias corrientes a fundaciones </t>
  </si>
  <si>
    <t>Transferencias corrientes a Cooperativas</t>
  </si>
  <si>
    <t>Transferencias corrientes a otras entidades Privadas sin fines de Lucro</t>
  </si>
  <si>
    <t>Transferencias Corrientes a Empresas Privadas</t>
  </si>
  <si>
    <t>Otras Tranferencias Corrientes al Sector Privado</t>
  </si>
  <si>
    <t>Indemnizaciones</t>
  </si>
  <si>
    <t>Reintegros o devoluciones</t>
  </si>
  <si>
    <t>TRANSFERENCIAS DE CAPITAL</t>
  </si>
  <si>
    <t xml:space="preserve">Transferencias de Capital al Sector Público </t>
  </si>
  <si>
    <t>Transferencias de Capital al Gobierno Central</t>
  </si>
  <si>
    <t>Transferencias de Capital a Organos Desconcentrados</t>
  </si>
  <si>
    <t>Transferencias Capital a Instituciones Descentralizadas no empresariales</t>
  </si>
  <si>
    <t>Transferencias de Capital a Gobiernos Locales</t>
  </si>
  <si>
    <t>Transferencias de Capital a Empresas Públicas no financieras</t>
  </si>
  <si>
    <t>Fondos de fideicomiso para gasto de Capital</t>
  </si>
  <si>
    <t>Transferencias de Capital a Personas</t>
  </si>
  <si>
    <t>Transferencias de Capital a Entidades Privadas sin Fines de Lucro</t>
  </si>
  <si>
    <t xml:space="preserve">Transferencias de capital a Asociaciones </t>
  </si>
  <si>
    <t xml:space="preserve">Transferencias de capital a fundaciones </t>
  </si>
  <si>
    <t>Transferencias de capital a Cooperativas</t>
  </si>
  <si>
    <t>Transferencias de capital a otras entidades Privadas sin fines de Lucro</t>
  </si>
  <si>
    <t>AMORTIZACION</t>
  </si>
  <si>
    <t>Amortización Prestamos</t>
  </si>
  <si>
    <t>Amortización sobre préstamos de Instituciones Públicas no Financieras</t>
  </si>
  <si>
    <t>Amortización sobre préstamos de Instituciones Públicas  Financieras</t>
  </si>
  <si>
    <t>CUENTAS ESPECIALES</t>
  </si>
  <si>
    <t>Cuentas Especiales Diversas</t>
  </si>
  <si>
    <t>Gastos Confidenciales</t>
  </si>
  <si>
    <t>Sumas sin Asignación Presupuestaria</t>
  </si>
  <si>
    <t>Sumas Libres sin asignación Presupuestario</t>
  </si>
  <si>
    <t>Sumas con Destino específicos sin asignación Presupuestaria</t>
  </si>
  <si>
    <t>TOTAL PROGRAMAs</t>
  </si>
  <si>
    <t>INGRESOS ESPEC.</t>
  </si>
  <si>
    <t>ING. LIBRE/ASIG</t>
  </si>
  <si>
    <t>TOTAL INGRESO</t>
  </si>
  <si>
    <t>GASTO OPER.</t>
  </si>
  <si>
    <t>BIENES DURADEROS</t>
  </si>
  <si>
    <t>TRANSFERENCIA PI</t>
  </si>
  <si>
    <t xml:space="preserve">DEUDA </t>
  </si>
  <si>
    <t>Total sin incluír en programas</t>
  </si>
  <si>
    <t>TOTAL GASTOS</t>
  </si>
  <si>
    <t>Saldo</t>
  </si>
  <si>
    <t>TOTAL DE INGRESOS</t>
  </si>
  <si>
    <t>MAG</t>
  </si>
  <si>
    <t>3.3.2.0.00.00.0.0.028</t>
  </si>
  <si>
    <t>Fondo de Alcantarillado Pluvial</t>
  </si>
  <si>
    <t>3.3.2.0.00.00.0.0.027</t>
  </si>
  <si>
    <t>Fondo Mercado</t>
  </si>
  <si>
    <t>3.3.2.0.00.00.0.0.026</t>
  </si>
  <si>
    <t>Fondo de Desarrollo Social y Asignaciones Familiares (red de Cuido)</t>
  </si>
  <si>
    <t>3.3.2.0.00.00.0.0.025</t>
  </si>
  <si>
    <t>Fondo de Mantenimiento y Conservación de Caminos</t>
  </si>
  <si>
    <t>3.3.2.0.00.00.0.0.024</t>
  </si>
  <si>
    <t>Consejo Nacional de Personas con Discapacidad (CONAPDIS) Ley N°9303</t>
  </si>
  <si>
    <t>3.3.2.0.00.00.0.0.023</t>
  </si>
  <si>
    <t xml:space="preserve">Proyectos y programas para la Persona Joven </t>
  </si>
  <si>
    <t>3.3.2.0.00.00.0.0.022</t>
  </si>
  <si>
    <t>Ley Nº7788 70% aporte Fondo Parques Nacionales</t>
  </si>
  <si>
    <t>3.3.2.0.00.00.0.0.021</t>
  </si>
  <si>
    <t>Ley Nº7788 10% aporte CONAGEBIO</t>
  </si>
  <si>
    <t>3.3.2.0.00.00.0.0.020</t>
  </si>
  <si>
    <t>3.3.2.0.00.00.0.0.019</t>
  </si>
  <si>
    <t xml:space="preserve">Fondo Servico de Aseo de Vias </t>
  </si>
  <si>
    <t>3.3.2.0.00.00.0.0.018</t>
  </si>
  <si>
    <t>Comité Cantonal de Deportes</t>
  </si>
  <si>
    <t>3.3.2.0.00.00.0.0.017</t>
  </si>
  <si>
    <t>Impuesto al Cemento</t>
  </si>
  <si>
    <t>3.3.2.0.00.00.0.0.016</t>
  </si>
  <si>
    <t>Organo de Normalización Técnica, 1% del IBI, Ley Nº 7729</t>
  </si>
  <si>
    <t>3.3.2.0.00.00.0.0.015</t>
  </si>
  <si>
    <t>Juntas de educación, 10% impuesto territorial y 10% IBI, Leyes 7509 y 7729</t>
  </si>
  <si>
    <t>3.3.2.0.00.00.0.0.014</t>
  </si>
  <si>
    <t>Instituto de Fomento y Asesoría Municipal, 3% del IBI, Ley Nº 7509</t>
  </si>
  <si>
    <t>3.3.2.0.00.00.0.0.013</t>
  </si>
  <si>
    <t>Junta Administrativa del Registro Nacional, 3% del IBI, Leyes 7509 y 7729</t>
  </si>
  <si>
    <t>3.3.2.0.00.00.0.0.012</t>
  </si>
  <si>
    <t>Fondo de Desarrollo Municipal, 8% del IBI, Ley Nº 7509</t>
  </si>
  <si>
    <t>3.3.2.0.00.00.0.0.011</t>
  </si>
  <si>
    <t>Fondo Bienes Inmuebles</t>
  </si>
  <si>
    <t>3.3.2.0.00.00.0.0.010</t>
  </si>
  <si>
    <t>Fondo de Ley de Simplificacion y Eficieciencia Tributaria</t>
  </si>
  <si>
    <t>3.3.2.0.00.00.0.0.009</t>
  </si>
  <si>
    <t>Fondo para el acueducto Ley n°8316</t>
  </si>
  <si>
    <t>3.3.2.0.00.00.0.0.008</t>
  </si>
  <si>
    <t>Fondo del Acueducto</t>
  </si>
  <si>
    <t>3.3.2.0.00.00.0.0.007</t>
  </si>
  <si>
    <t>Fondo de Alcantarillado Sanitario</t>
  </si>
  <si>
    <t>3.3.2.0.00.00.0.0.006</t>
  </si>
  <si>
    <t>Fondo de Parques y Obras de Ornato</t>
  </si>
  <si>
    <t>3.3.2.0.00.00.0.0.005</t>
  </si>
  <si>
    <t>Fondo de Recolección de Basuras</t>
  </si>
  <si>
    <t>3.3.2.0.00.00.0.0.004</t>
  </si>
  <si>
    <t>Seguridad Vial Multas</t>
  </si>
  <si>
    <t>3.3.2.0.00.00.0.0.003</t>
  </si>
  <si>
    <t>Fondo Plan Lotificación</t>
  </si>
  <si>
    <t>3.3.2.0.00.00.0.0.002</t>
  </si>
  <si>
    <t>Partidas Específicas</t>
  </si>
  <si>
    <t>3.3.2.0.00.00.0.0.001</t>
  </si>
  <si>
    <t>Superavit Específico</t>
  </si>
  <si>
    <t>3.3.2.0.00.00.0.0.000</t>
  </si>
  <si>
    <t>Superavit Libre</t>
  </si>
  <si>
    <t>3.3.1.0.00.00.0.0.000</t>
  </si>
  <si>
    <t>Recursos de Vigencias anteriores</t>
  </si>
  <si>
    <t>3.3.0.0.00.00.0.0.000</t>
  </si>
  <si>
    <t>Banco Nacional de Costa Rica</t>
  </si>
  <si>
    <t>3.1.1.6.01.00.0.0.000</t>
  </si>
  <si>
    <t>Préstamos directos de Instituciones Públicas Financieras</t>
  </si>
  <si>
    <t>3.1.1.6.00.00.0.0.000</t>
  </si>
  <si>
    <t>Prestamos Directos</t>
  </si>
  <si>
    <t>3.1.1.0.00.00.0.0.000</t>
  </si>
  <si>
    <t>FINANCIAMIENTO</t>
  </si>
  <si>
    <t>3.0.0.0.00.00.0.0.000</t>
  </si>
  <si>
    <t>Aporte de Cooperación Alemana</t>
  </si>
  <si>
    <t>2,4.3,1,00,00,0,0,001</t>
  </si>
  <si>
    <t>Transferencias de Capital de Organismos Internacionales</t>
  </si>
  <si>
    <t>2,4.3,1,00,00,0,0,000</t>
  </si>
  <si>
    <t>Transferencias de Capital al Sector Externo</t>
  </si>
  <si>
    <t>2,4.3,0,00,00,0,0,000</t>
  </si>
  <si>
    <t>2.4.1.3.01.00.0.0.001</t>
  </si>
  <si>
    <t>Transferencias de Capital de Instituciones Descentralizadas no Empresariales</t>
  </si>
  <si>
    <t>2.4.1.3.00.00.0.0.000</t>
  </si>
  <si>
    <t>Fondo de Desarrollo Social y Asignaciones Familiares</t>
  </si>
  <si>
    <t>2.4.1.2.01.00.0.0.001</t>
  </si>
  <si>
    <t>Transferencias de Capital de Organos Desconcentrados</t>
  </si>
  <si>
    <t>2.4.1.2.00.00.0.0.000</t>
  </si>
  <si>
    <t>Ley 8316 Fondo de Alcantarillados</t>
  </si>
  <si>
    <t>2.4.1.1.02.00.0.0.000</t>
  </si>
  <si>
    <t>Ley de Simplificación 8114</t>
  </si>
  <si>
    <t>2.4.1.1.01.00.0.0.000</t>
  </si>
  <si>
    <t>Transferencias de Capital del  Gobierno Central</t>
  </si>
  <si>
    <t>2.4.1.1.00.00.0.0.000</t>
  </si>
  <si>
    <t>Transferencias de Capital del Sector Público</t>
  </si>
  <si>
    <t>2.4.1.0.00.00.0.0.000</t>
  </si>
  <si>
    <t>Transferencias de Capital</t>
  </si>
  <si>
    <t>2.4.0.0.00.00.0.0.000</t>
  </si>
  <si>
    <t>Ruptura de Calles</t>
  </si>
  <si>
    <t>2.2.1.1.00.00.0.0.000</t>
  </si>
  <si>
    <t>Vías de Comunicación</t>
  </si>
  <si>
    <t>2.2.1.0.00.00.0.0.000</t>
  </si>
  <si>
    <t>Recuperación y Anticipos por obras de utilidad Pública</t>
  </si>
  <si>
    <t>2.2.0.0.00.00.0.0.000</t>
  </si>
  <si>
    <t>Patentes de licores</t>
  </si>
  <si>
    <t>2.1.2.1.01.00.0.0.000</t>
  </si>
  <si>
    <t>Venta de Patentes</t>
  </si>
  <si>
    <t>2.1.2.1.00.00.0.0.000</t>
  </si>
  <si>
    <t>Venta de Activos Intangibles</t>
  </si>
  <si>
    <t>2.1.2.0.00.00.0.0.000</t>
  </si>
  <si>
    <t>Venta de Activos</t>
  </si>
  <si>
    <t>2.1.0.0.00.00.0.0.000</t>
  </si>
  <si>
    <t>INGRESOS DE CAPITAL</t>
  </si>
  <si>
    <t>2.0.0.0.00.00.0.0.000</t>
  </si>
  <si>
    <t>Aporte IFAM de Lic. Nac. Y Extranjeros</t>
  </si>
  <si>
    <t>1.4.1.3.01.00.0.0.000</t>
  </si>
  <si>
    <t>Tranferencias corrientes de Instituciones Descentralizadas no Empresariales</t>
  </si>
  <si>
    <t>1.4.1.3.00.00.0.0.000</t>
  </si>
  <si>
    <t>Programas comites cantonales de la Persona Joven</t>
  </si>
  <si>
    <t>1.4.1.2.02,00.0.0.000</t>
  </si>
  <si>
    <t>Aporte del Consejo de Seg. Vial Ley 9078</t>
  </si>
  <si>
    <t>1.4.1.2.01.00.0.0.000</t>
  </si>
  <si>
    <t>Tranferencias corrientes de Organos Desconcentrados</t>
  </si>
  <si>
    <t>1.4.1.2.00.00.0.0.000</t>
  </si>
  <si>
    <t>Tranferencias corrientes del sector Público</t>
  </si>
  <si>
    <t>1.4.1.0.00.00.0.0.000</t>
  </si>
  <si>
    <t>Transferencias Corrientes</t>
  </si>
  <si>
    <t>1.4.0.0.00.00.0.0.000</t>
  </si>
  <si>
    <t>Intereses por mora en tributos</t>
  </si>
  <si>
    <t>1.3.4.1.00.00.0.0.000</t>
  </si>
  <si>
    <t>Intereses Moratorios</t>
  </si>
  <si>
    <t>1.3.4.0.00.00.0.0.000</t>
  </si>
  <si>
    <t>Multas Varias</t>
  </si>
  <si>
    <t>1.3.3.1.09.02.0.0.001</t>
  </si>
  <si>
    <t xml:space="preserve">Otras Multas </t>
  </si>
  <si>
    <t>1.3.3.1.09.00.0.0.000</t>
  </si>
  <si>
    <t>Multas por mora en el pago de impuestos y tasas</t>
  </si>
  <si>
    <t>1.3.3.1.02.01.0.0.000</t>
  </si>
  <si>
    <t>Multas por atraso en el Pago de Impuestos</t>
  </si>
  <si>
    <t>1.3.3.1.02.00.0.0.000</t>
  </si>
  <si>
    <t>Multas por infracción ley de parquímetros</t>
  </si>
  <si>
    <t>1.3.3.1.01.01.0.0.000</t>
  </si>
  <si>
    <t>Multas de Tránsito</t>
  </si>
  <si>
    <t>1.3.3.1.01.00.0.0.000</t>
  </si>
  <si>
    <t>Multas y Sanciones</t>
  </si>
  <si>
    <t>1.3.3.1.00.00.0.0.000</t>
  </si>
  <si>
    <t>Multas, sanciones, remates y Confiscaciones</t>
  </si>
  <si>
    <t>1.3.3.0.00.00.0.0.000</t>
  </si>
  <si>
    <t>Intereses sobre titulos Valores  de Instituciones Públicas Financieras</t>
  </si>
  <si>
    <t>1.3.2.3.01.06.0.0.000</t>
  </si>
  <si>
    <t>Intereses sobre titulos Valores</t>
  </si>
  <si>
    <t>1.3.2.3.01.00.0.0.000</t>
  </si>
  <si>
    <t>Renta de Activos Financieros</t>
  </si>
  <si>
    <t>1.3.2.3.00.00.0.0.000</t>
  </si>
  <si>
    <t>Ingresos a la Propiedad</t>
  </si>
  <si>
    <t>1.3.2.0.00.00.0.0.000</t>
  </si>
  <si>
    <t>Derecho plaza de ganado</t>
  </si>
  <si>
    <t>1.3.1.3.02.03.1.0.000</t>
  </si>
  <si>
    <t>Derechos Administrativos a Actividades Comerciales</t>
  </si>
  <si>
    <t>1.3.1.3.02.03.0.0.000</t>
  </si>
  <si>
    <t>Derechos Administrativos a otros servicios Públicos</t>
  </si>
  <si>
    <t>1.3.1.3.02.00.0.0.000</t>
  </si>
  <si>
    <t>Derecho de estacionamiento y de terminales</t>
  </si>
  <si>
    <t>1.3.1.3.01.01.1.0.000</t>
  </si>
  <si>
    <t>Derechos Administrativos a los Servicios de Transporte por carretera</t>
  </si>
  <si>
    <t>1.3.1.3.01.01.0.0.000</t>
  </si>
  <si>
    <t xml:space="preserve">Derechos Administrativos a los Servicios de Transporte </t>
  </si>
  <si>
    <t>1.3.1.3.01.00.0.0.000</t>
  </si>
  <si>
    <t>Derecho Administrativo</t>
  </si>
  <si>
    <t>1.3.1.3.00.00.0.0.000</t>
  </si>
  <si>
    <t>Venta de otros servicios</t>
  </si>
  <si>
    <t>1.3.1.2.09.09.0.0.000</t>
  </si>
  <si>
    <t>Otros Servicios</t>
  </si>
  <si>
    <t>1.3.1.2.09.00.0.0.000</t>
  </si>
  <si>
    <t>Venta de otros servicios comunitarios</t>
  </si>
  <si>
    <t>1.3.1.2.05.09.9.0.000</t>
  </si>
  <si>
    <t>Incumplimiento de Deberes IBI</t>
  </si>
  <si>
    <t>1.3.1.2.05.04.5.0.000</t>
  </si>
  <si>
    <t>Servicios de Parques Obras de Ornato</t>
  </si>
  <si>
    <t>1.3.1.2.05.04.4.0.000</t>
  </si>
  <si>
    <t>Servicio de Aseo de Vías y Sitios Públicos</t>
  </si>
  <si>
    <t>1.3.1.2.05.04.2.0.000</t>
  </si>
  <si>
    <t>Servicio de Recolección de Basura</t>
  </si>
  <si>
    <t>1.3.1.2.05.04.1.0.000</t>
  </si>
  <si>
    <t>Servicio de Saneamiento Ambiental</t>
  </si>
  <si>
    <t>1.3.1.2.05.04.0.0.000</t>
  </si>
  <si>
    <t>Estudios de Consumos y Fugas</t>
  </si>
  <si>
    <t>1.3.1.2.05.02.2.0.000</t>
  </si>
  <si>
    <t>Servicioe Instalación de Cañerías</t>
  </si>
  <si>
    <t>1.3.1.2.05.02.1.0.000</t>
  </si>
  <si>
    <t>Servicios de Instalación y Derivación delAgua</t>
  </si>
  <si>
    <t>1.3.1.2.05.02.0.0.000</t>
  </si>
  <si>
    <t>Servicio  Alcantarillado pluvial</t>
  </si>
  <si>
    <t>1.3.1.2.05.01.1.0.001</t>
  </si>
  <si>
    <t xml:space="preserve">Servicio  Alcantarillado Sanitario </t>
  </si>
  <si>
    <t>1.3.1.2.05.01.1.0.000</t>
  </si>
  <si>
    <t>Servicio  Alcantarillado Sanitario Y Pluvial</t>
  </si>
  <si>
    <t>1.3.1.2.05.01.0.0.000</t>
  </si>
  <si>
    <t>Servicios Comunitarios</t>
  </si>
  <si>
    <t>1.3.1.2.05.00.0.0.000</t>
  </si>
  <si>
    <t>Otros Alquileres</t>
  </si>
  <si>
    <t>1.3.1.2.04.09.0.0.000</t>
  </si>
  <si>
    <t>Alquiler de edificios y locales</t>
  </si>
  <si>
    <t>1.3.1.2.04.01.2.0.000</t>
  </si>
  <si>
    <t>Alquiler de mercado</t>
  </si>
  <si>
    <t>1.3.1.2.04.01.1.0.000</t>
  </si>
  <si>
    <t>Alquiler de edificios e instalaciones</t>
  </si>
  <si>
    <t>1.3.1.2.04.01.0.0.000</t>
  </si>
  <si>
    <t>1.3.1.2.04.00.0.0.000</t>
  </si>
  <si>
    <t>Venta de Servicios</t>
  </si>
  <si>
    <t>1.3.1.2.00.00.0.0.000</t>
  </si>
  <si>
    <t>Venta de agua</t>
  </si>
  <si>
    <t>1.3.1.1.05.00.0.0.000</t>
  </si>
  <si>
    <t>Venta de Bienes</t>
  </si>
  <si>
    <t>1.3.1.1.00.00.0.0.000</t>
  </si>
  <si>
    <t>Venta de Bienes y Servicios</t>
  </si>
  <si>
    <t>1.3.1.0.00.00.0.0.000</t>
  </si>
  <si>
    <t>Ingresos no Tributarios</t>
  </si>
  <si>
    <t>1.3.0.0.00.00.0.0.000</t>
  </si>
  <si>
    <t>Timbres Parq. Nac. Ley 7788</t>
  </si>
  <si>
    <t>1.1.9.1.02.00.0.0.000</t>
  </si>
  <si>
    <t>Timbres municipales</t>
  </si>
  <si>
    <t>1.1.9.1.01.00.0.0.000</t>
  </si>
  <si>
    <t>Impuesto de Timbres</t>
  </si>
  <si>
    <t>1.1.9.1.00.00.0.0.000</t>
  </si>
  <si>
    <t>Otros Ingresos Tributarios</t>
  </si>
  <si>
    <t>1.1.9.0.00.00.0.0.000</t>
  </si>
  <si>
    <t>Patentes municipales</t>
  </si>
  <si>
    <t>1.1.3.3.01.02.0.0.000</t>
  </si>
  <si>
    <t>Impuestos sobre Rótulos Públicos</t>
  </si>
  <si>
    <t>1.1.3.3.01.01.0.0.000</t>
  </si>
  <si>
    <t>Licencias Profesionnales Comerciales y Otros Permisos</t>
  </si>
  <si>
    <t>1.1.3.3.01.00.0.0.000</t>
  </si>
  <si>
    <t>Otros Impuestos a los Bienes y Servicios</t>
  </si>
  <si>
    <t>1.1.3.3.00.00.0.0.000</t>
  </si>
  <si>
    <t>Otros Impuestos Específicos sobre la Producción y Consumo de Servicios</t>
  </si>
  <si>
    <t>1.1.3.2.02.09.0.0.000</t>
  </si>
  <si>
    <t>Impuesto especificos sobre la Producción y Consumo de Servicios</t>
  </si>
  <si>
    <t>1.1.3.2.02.00.0.0.000</t>
  </si>
  <si>
    <t>Impuestos sobre Construcciones</t>
  </si>
  <si>
    <t>1.1.3.2.01.05.0.0.000</t>
  </si>
  <si>
    <t>Impuestos al Cemento</t>
  </si>
  <si>
    <t>1.1.3.2.01.04.0.0.000</t>
  </si>
  <si>
    <t>Impuesto Específico sobre Bienes Facturaados</t>
  </si>
  <si>
    <t>Impuesto Especifico sobre la Explotación de Recursoso Naturales y Minarales</t>
  </si>
  <si>
    <t>1.1.3.2.01.02.0.0.001</t>
  </si>
  <si>
    <t>Impuesto especificos sobre la Producción y Consumo de Bienes</t>
  </si>
  <si>
    <t>1.1.3.2.01.00.0.0.000</t>
  </si>
  <si>
    <t>Impuesto especificos sobre la Producción y Consumo de Bienes y Servicios</t>
  </si>
  <si>
    <t>1.1.3.2.00.00.0.0.000</t>
  </si>
  <si>
    <t>Impuesto sobre Bienes y Servicios</t>
  </si>
  <si>
    <t>1.1.3.0.00.00.0.0.000</t>
  </si>
  <si>
    <t>Impuesto S/Bienes Inmuebles, Ley 7509</t>
  </si>
  <si>
    <t>1.1.2.2.02.00.0.0.000</t>
  </si>
  <si>
    <t>Impuesto S/Bienes Inmuebles, Ley 7729</t>
  </si>
  <si>
    <t>1.1.2.1.01.00.0.0.000</t>
  </si>
  <si>
    <t>Impuesto sobre la Propiedad de Bienes Inmuebles</t>
  </si>
  <si>
    <t>1.1.2.1.00.00.0.0.000</t>
  </si>
  <si>
    <t>Impuestos a la Propiedad</t>
  </si>
  <si>
    <t>1.1.2.0.00.00.0.0.000</t>
  </si>
  <si>
    <t>Ingresos Tributarios</t>
  </si>
  <si>
    <t>1.1.0.0.00.00.0.0.000</t>
  </si>
  <si>
    <t xml:space="preserve">  </t>
  </si>
  <si>
    <t>INGRESOS CORRIENTES</t>
  </si>
  <si>
    <t>1.0.0.0.00.00.0.0.000</t>
  </si>
  <si>
    <t>%</t>
  </si>
  <si>
    <t xml:space="preserve">PARCIAL </t>
  </si>
  <si>
    <t>CLASIFICACIÓN ECONÓMICA DE INGRESOS</t>
  </si>
  <si>
    <t>SEECION DE INGRESOS</t>
  </si>
  <si>
    <t>PERIODO 2017</t>
  </si>
  <si>
    <t>PRESUPUESTO EXTRAORDINARIO</t>
  </si>
  <si>
    <t>TRANFERENCIAS DE CAPITAL</t>
  </si>
  <si>
    <t xml:space="preserve">SERVICIOS </t>
  </si>
  <si>
    <t>EGRESOS TOTALES</t>
  </si>
  <si>
    <t>DETALLE GENERAL DELOBJETO DEL GASTO</t>
  </si>
  <si>
    <t>Totales</t>
  </si>
  <si>
    <t>PROGRMA IV PARTIDAS ESPECIFICAS</t>
  </si>
  <si>
    <t>PROGRAMA III: INVERSIONES</t>
  </si>
  <si>
    <t>PROGRAMA II: SERVICIOS COMUNALES</t>
  </si>
  <si>
    <t>PROGRAMA I: DIRECCIÓN Y ADMINISTRACIÓN GENERAL</t>
  </si>
  <si>
    <t>Elaborado por Ana María Alvarado Garita</t>
  </si>
  <si>
    <t>Yo Ana María Alvarado Garita Encargada del Sub Proceso de Presupuesto, ced 2-482-581 hago constar que los datos suministrados anteriormente corresponden a las aplicaciones dadas por la Municipalidad de Alajuela a la totalidad de los recursos con origen Específicos y Libres</t>
  </si>
  <si>
    <t>SUMAS IGUALES</t>
  </si>
  <si>
    <t>Sumas de Recursos Libres</t>
  </si>
  <si>
    <t>Sumas de Recursos Específicos</t>
  </si>
  <si>
    <t>Sumas Iguales</t>
  </si>
  <si>
    <t>O9</t>
  </si>
  <si>
    <t>O1</t>
  </si>
  <si>
    <t>III</t>
  </si>
  <si>
    <t>O5</t>
  </si>
  <si>
    <t xml:space="preserve">II </t>
  </si>
  <si>
    <t>O7</t>
  </si>
  <si>
    <t>O8</t>
  </si>
  <si>
    <t>O4</t>
  </si>
  <si>
    <t xml:space="preserve">I </t>
  </si>
  <si>
    <t>II</t>
  </si>
  <si>
    <t>Fondo de Parques Nacionales</t>
  </si>
  <si>
    <t>-</t>
  </si>
  <si>
    <t>I</t>
  </si>
  <si>
    <t>CONAGEBIO</t>
  </si>
  <si>
    <t xml:space="preserve">                                                                                                                                                </t>
  </si>
  <si>
    <t>O3</t>
  </si>
  <si>
    <t>O2</t>
  </si>
  <si>
    <t>Mantenimiento Rutinario de la Red Vial Cantonal</t>
  </si>
  <si>
    <t>Recursos con destinos especifico sin Asiganción Presupuestria</t>
  </si>
  <si>
    <t>Transferencias de Capital  Asociaciones</t>
  </si>
  <si>
    <t>O6</t>
  </si>
  <si>
    <t>Catastro Multifinalitario</t>
  </si>
  <si>
    <t>Dirección Técnica y Estudio</t>
  </si>
  <si>
    <t xml:space="preserve">Unidad Técnica de Gestión Vial </t>
  </si>
  <si>
    <t>Proteccion del Medio Ambiente</t>
  </si>
  <si>
    <t>Seguridad y Vigilancia de la Comunidad</t>
  </si>
  <si>
    <t>Reparaciones Menores de Maquinaria y Equipo</t>
  </si>
  <si>
    <t>Estacionamientos y Terminales</t>
  </si>
  <si>
    <t>Servicios Sociales Complementarios</t>
  </si>
  <si>
    <t>Aseo de Vías y Sitios Públicos</t>
  </si>
  <si>
    <t>Recurso Específicos sin Asignación Presupuestaria</t>
  </si>
  <si>
    <t>Rehabilitación de la Red Vial Cantonal</t>
  </si>
  <si>
    <t>Mantenimiento Periódico de la Red Vial Cantonal</t>
  </si>
  <si>
    <t>Mantenimiento Rutunario de la Red Vial Canto</t>
  </si>
  <si>
    <t>Unidad Técnica de Gestión Vial Cantonal</t>
  </si>
  <si>
    <t xml:space="preserve">O6 </t>
  </si>
  <si>
    <t>ALCANTARILLADO PLUVIAL</t>
  </si>
  <si>
    <t>iII</t>
  </si>
  <si>
    <t>Alcantarillado Sanitario</t>
  </si>
  <si>
    <t>Recursos con destino específico sin asignación presupuestario</t>
  </si>
  <si>
    <t>IV</t>
  </si>
  <si>
    <t>Recursos Libressin Asigmnación Presupuestaria</t>
  </si>
  <si>
    <t>Juntas Admisitrativas</t>
  </si>
  <si>
    <t>Junta de Educación</t>
  </si>
  <si>
    <t>Por incumplimiento de Deberes de los Municipes</t>
  </si>
  <si>
    <t>Educativo, Culturales y Deportivo</t>
  </si>
  <si>
    <t>Administración de Inversiones Propias</t>
  </si>
  <si>
    <t>Auditoria General</t>
  </si>
  <si>
    <t xml:space="preserve">Administración General </t>
  </si>
  <si>
    <t>Unidad Técnica  de Gestión Vial Cantonal</t>
  </si>
  <si>
    <t>Aporte IFAM Para Mantenimiento y Conservación de Caminos y Calles Ley 6909</t>
  </si>
  <si>
    <t>Recurso Específicos sin Asignación Presupuestarios</t>
  </si>
  <si>
    <t>mejoras Alcantarillado Pluvial de Calle Vargas</t>
  </si>
  <si>
    <t>Contrataciòn de maquinaria para el Dragado de Quebrada Santa Marta</t>
  </si>
  <si>
    <t>Mejoras Alcantarillado Pluvial de Calle a la Pradera</t>
  </si>
  <si>
    <t>Obras de Mitigación en Boulevar la Reforma</t>
  </si>
  <si>
    <t>Contratacion de maquinaria para el Dragado de Quebrada el Barro</t>
  </si>
  <si>
    <t>Mejoras alcantarillado pluvial San Luis de Sabanilla</t>
  </si>
  <si>
    <t xml:space="preserve">Alcantarillado Sanitario </t>
  </si>
  <si>
    <t>Cuentas Especiales</t>
  </si>
  <si>
    <t>Rehabilitacion de la Red Vial Cantonal</t>
  </si>
  <si>
    <t>Mantenimiento Periòdico de la Red Vial Cantonal</t>
  </si>
  <si>
    <t>Unidad Tecnica de Gestión Vial</t>
  </si>
  <si>
    <t>Recursos Provenientes de la Ley de Simplificación Tributaria Ley No. 8114</t>
  </si>
  <si>
    <t>Acueductos</t>
  </si>
  <si>
    <t>Transferencias de Capital de Asociaciones</t>
  </si>
  <si>
    <t>Transferencias de Capital a Instiutciones Descentralizadas no Empresariales</t>
  </si>
  <si>
    <t>Admistración General</t>
  </si>
  <si>
    <t>Patentes de Licores</t>
  </si>
  <si>
    <t>Direcciòn Tecnica y estudio</t>
  </si>
  <si>
    <t xml:space="preserve">Aporte IFAM Licores Nacionales y Extranjeros </t>
  </si>
  <si>
    <t>Aporte del Consejo de Seguridad Vial Ley 9058</t>
  </si>
  <si>
    <t>Recursos libres sin asinacion Presupuestaria</t>
  </si>
  <si>
    <t>Intereses por Mora en Tributos</t>
  </si>
  <si>
    <t>Otras Multas</t>
  </si>
  <si>
    <t>Compra de equipo m{edico para la Cruz Roja de San Rafael</t>
  </si>
  <si>
    <t>Adquisicón de un Juego infantil en Urb. Las Melisas</t>
  </si>
  <si>
    <t>Construcción del Techo del Salón multiusos de la Urb La Perla</t>
  </si>
  <si>
    <t>Multas Por Mora En El Pago De Impuestos y Tasas</t>
  </si>
  <si>
    <t>Multas por Infracción Ley de Parquímetros</t>
  </si>
  <si>
    <t>Adquisición de un Juego Infantil para la comunidad de Calle Arriba en San Rafael</t>
  </si>
  <si>
    <t>Mejoras Parque Recreativa de Urb. Los Portones</t>
  </si>
  <si>
    <t>Mejoras en la Cancha Multiusos Las Abras</t>
  </si>
  <si>
    <t>Actualizacón del Plan Regulador</t>
  </si>
  <si>
    <t>Intereses Sobre Inversiones Financieras</t>
  </si>
  <si>
    <t>Derecho Plaza de Ganado</t>
  </si>
  <si>
    <t>Derecho de Estacionamiento y de Terminales</t>
  </si>
  <si>
    <t>Venta de Otros Servicios</t>
  </si>
  <si>
    <t>Construcciones Adiciones y Mejoras en los Parques de los  Distrito Alajuela</t>
  </si>
  <si>
    <t>Servicio de Parques Obras de Ornato</t>
  </si>
  <si>
    <t>Servicios de Instalación y Derivación del Agua</t>
  </si>
  <si>
    <t>Servicio de Alcantarillado Pluvial</t>
  </si>
  <si>
    <t>Reporte Operacional PTAR Urbanizaciones</t>
  </si>
  <si>
    <t>Proyecto de Sanemiento de Aguas Residuales</t>
  </si>
  <si>
    <t>Servicio de Alcantarillado Sanitario</t>
  </si>
  <si>
    <t>Alquiler de Edificios y Locales</t>
  </si>
  <si>
    <t>Remodelación Del Mercado Primera Etapa</t>
  </si>
  <si>
    <t>Alquiler de Mercado</t>
  </si>
  <si>
    <t>Construcción Obras Protección de Nacientes</t>
  </si>
  <si>
    <t>Reconstrución sistemas Acueductos Caimitos</t>
  </si>
  <si>
    <t>Cambio Conducción Canoas Higuerones II Etapas</t>
  </si>
  <si>
    <t>Estudio Uso Suelo de Nacientes</t>
  </si>
  <si>
    <t>Venta de Agua Potable e Industrial</t>
  </si>
  <si>
    <t>Timbre Parques Nacionales Ley 7788</t>
  </si>
  <si>
    <t>Auditoría General</t>
  </si>
  <si>
    <t>Timbres Municipales</t>
  </si>
  <si>
    <t>Compra de Cruz Roja</t>
  </si>
  <si>
    <t>Construcción de Cancha de Deportes en la Pradera  La Guácima</t>
  </si>
  <si>
    <t>Construcción de Cancha Multiuso Urbanización La Perla</t>
  </si>
  <si>
    <t>Catastro Multifinalitarios</t>
  </si>
  <si>
    <t>Patentes Municipales</t>
  </si>
  <si>
    <t>Impuesto Sobre Rotulos Públicos</t>
  </si>
  <si>
    <t xml:space="preserve">otros Impuestos Específicos sobre la Producción y Consumo de Servicios </t>
  </si>
  <si>
    <t>Impuesto Sobre Construcciones</t>
  </si>
  <si>
    <t>Impuesto Sobre El Cemento</t>
  </si>
  <si>
    <t>Parque del Agua II Etapa</t>
  </si>
  <si>
    <t>Impuesto Específico sobre Explotación de Recursos Naturales y Minerales</t>
  </si>
  <si>
    <t>Impuesto Bienes Inmuebles Ley 7509</t>
  </si>
  <si>
    <t>Recursos especificos sin asinacion Presupuestaria</t>
  </si>
  <si>
    <t>Transferencias de Capital a Instituciones descentralizadas no Institucionales</t>
  </si>
  <si>
    <t>Dirección Tecnica Y Estudio</t>
  </si>
  <si>
    <t>Remodelación del Edifico Municipal</t>
  </si>
  <si>
    <t>Alcantarillado Pluvial</t>
  </si>
  <si>
    <t>Por Incumplimiento de Deberes de los Municipes</t>
  </si>
  <si>
    <t>Dirección de Servicios y Mantenimiento</t>
  </si>
  <si>
    <t>Impuesto Bienes Inmuebles Ley 7729</t>
  </si>
  <si>
    <t>MONTO</t>
  </si>
  <si>
    <t>APLICACIÓN</t>
  </si>
  <si>
    <t>Proyecto</t>
  </si>
  <si>
    <t>Act/serv/grupo</t>
  </si>
  <si>
    <t xml:space="preserve">Programa </t>
  </si>
  <si>
    <t>INGRESO ESPECIFICO</t>
  </si>
  <si>
    <t>ESTADO DE ORIGEN Y APLICACIÓN DE RECURSOS ESPECIFICOS</t>
  </si>
  <si>
    <t>Cuadro 1</t>
  </si>
  <si>
    <t>2.4.1.1.03.00.0.0.000</t>
  </si>
  <si>
    <t>Ministerio de Salud</t>
  </si>
  <si>
    <t>Aportes IFAM para Mant. Y Conservación de</t>
  </si>
  <si>
    <t>Caminos Y Calles, Ley 6909</t>
  </si>
  <si>
    <t>Derecho de Estacionamiento y Terminales</t>
  </si>
  <si>
    <t>3.3.2.0.00.00.0.0.029</t>
  </si>
  <si>
    <t>3.3.2.0.00.00.0.0.030</t>
  </si>
  <si>
    <t>ICOCER</t>
  </si>
  <si>
    <t>3.3.2.0.00.00.0.0.031</t>
  </si>
  <si>
    <t>PERIODO 2018</t>
  </si>
  <si>
    <t>PRESUPUESTO EXTRAORDIARIO</t>
  </si>
  <si>
    <t>AÑO 2018</t>
  </si>
  <si>
    <t>DESCRIPCIÓN:</t>
  </si>
  <si>
    <t>Piezas y Obras de Colección</t>
  </si>
  <si>
    <t>Fecha 15/03/17</t>
  </si>
  <si>
    <t xml:space="preserve">          </t>
  </si>
  <si>
    <t>,</t>
  </si>
  <si>
    <t>Transferencia a Organos desconcentrados (FODESAF)</t>
  </si>
  <si>
    <t>Alajuela Ciudad Segura</t>
  </si>
  <si>
    <t>Registro de Deudas Fondos y Transferencias</t>
  </si>
  <si>
    <t>ii</t>
  </si>
  <si>
    <t>PRESUPUESTO EXTRAORDINARIO 1</t>
  </si>
  <si>
    <t>CUADRO DE REVALIDACIONES Y ADICIONES PARA MODIFICACION O PRESUPUESTO EXTRAORDINARIO</t>
  </si>
  <si>
    <t>Unidad Ejecutora Anterior</t>
  </si>
  <si>
    <t>Unidad Ejecutora Actual</t>
  </si>
  <si>
    <t>Nombre Proyecto Anterior</t>
  </si>
  <si>
    <t>Nombre Proyecto Aprobado</t>
  </si>
  <si>
    <t>Monto Anterior</t>
  </si>
  <si>
    <t>Junta de Educación de la Escuela Manuel Francisco Carrillo</t>
  </si>
  <si>
    <t>Equipamiento Escuela de Canoas</t>
  </si>
  <si>
    <t xml:space="preserve">Asociación de Desarrollo Integral de Alajuela Centro </t>
  </si>
  <si>
    <t>Instalación de máquinas al aire libre en área de parque en Urbanización El Cafetal</t>
  </si>
  <si>
    <t>Asociación Cruz Roja Costarricense</t>
  </si>
  <si>
    <t>1100 PRODELO-T-D-01-05-07-08-11-14 Programa Operacional Cruz Roja de Alajuela</t>
  </si>
  <si>
    <t xml:space="preserve">Asociación Desarrollo Integral de Carrizal de Alajuela   NO GIRAR HASTA NUEVO AVISO OJO           </t>
  </si>
  <si>
    <t>1019 PRODELO-T-D-03 Adquisición de terreno para ampliación del Cementerio de Carrizal</t>
  </si>
  <si>
    <t>Asociación de Desarrollo Especifico Pro Vivienda Barrio Fátima de Desamparados de Alajuela</t>
  </si>
  <si>
    <t>629 PRODELO T-D10 Mejoras áreas comunales en Barrio Fátima de Desamparados</t>
  </si>
  <si>
    <t>Asociación de Desarrollo Específico Pro Parque Infantil y Ornato de Los Lagos del Coyol de La Garita de Alajuela</t>
  </si>
  <si>
    <t>Obras Complementarias en el Caserio de Los Lagos del Coyol, Distrito La Garita</t>
  </si>
  <si>
    <t>Asociación de Desarrollo Integral de la Guácima de Alajuela</t>
  </si>
  <si>
    <t>Equipamiento recreativo del distrito de la Guácima</t>
  </si>
  <si>
    <t>Junta Educación Escuela La California Alajuela</t>
  </si>
  <si>
    <t>421 PRODELO-T-D-09  Mejoras infraestructura Escuela La California (NOTIFICADO EN VARIAS OCASIONES, EXPEDIENTE INCOMPLETO)</t>
  </si>
  <si>
    <t>Junta Educación Escuela Fraijanes Sabanilla de Alajuela</t>
  </si>
  <si>
    <t>1206 PRODELO-T-D-07 Compra e instalación de cámaras de seguridad en la Escuela de Fraijanes</t>
  </si>
  <si>
    <t>Junta Educación Escuela Luis Felipe González Flores Sabanilla de Alajuela</t>
  </si>
  <si>
    <t>250 PRODELO-T-D-07 Mejora Infraestructura Escuela Luis Felipe González Flores</t>
  </si>
  <si>
    <t xml:space="preserve">Asociación de Desarrollo Integral de los Ángeles de Sabanilla Alajuela </t>
  </si>
  <si>
    <t>Mejoras Infraestructura Salón Comunal los Ángeles de Sabanilla</t>
  </si>
  <si>
    <t>Asociación Desarrollo Integral de Ciruelas de Alajuela</t>
  </si>
  <si>
    <t>1051 PRODELO-T-D-04 Primera Etapa Construcción EBAIS de Ciruelas</t>
  </si>
  <si>
    <t>Junta Educación Escuela Timoleón Morera San Martin</t>
  </si>
  <si>
    <t>414 PRODELO-T-D-06 Gimnasio Multiuso Escuela Timoleón Morera Soto</t>
  </si>
  <si>
    <t>Asociación de vecinos de acción de Pilas de Alajuela</t>
  </si>
  <si>
    <t>Asociación de Desarrollo Integral de Pilas San Isidro de Alajuela</t>
  </si>
  <si>
    <t>1309 Asfaltado de Calle Pilas</t>
  </si>
  <si>
    <t>Asociación de Desarrollo Integral del Coyol de Alajuela</t>
  </si>
  <si>
    <t>1196 PRODELO-T-D-02 Complejo Administrativo Deportivo y de Salud El Coyol</t>
  </si>
  <si>
    <t>Asociación de Desarrollo Integral de Barrio San José de Alajuela</t>
  </si>
  <si>
    <t>1168 PRODELO-T-D-02 Mejoras Infraestructura terreno de la ADI Barrio San José</t>
  </si>
  <si>
    <t>Asociación  Desarrollo Integral de Pacto del Jocote de Alajuela</t>
  </si>
  <si>
    <t>347 PRODELO-A-D-02 Mejoras Parque Infantil Urbanización Lisboa</t>
  </si>
  <si>
    <t>Asociación de Desarrollo Integral de San Miguel Sarapiquí Alajuela</t>
  </si>
  <si>
    <t>Compra de Terreno para Construcción de Centro de Eventos Mixtos de San Miguel de Sarapiquí de Alajuela</t>
  </si>
  <si>
    <t>Asociación de Desarrollo Integral de Turrúcares Alajuela</t>
  </si>
  <si>
    <t>Mejoras en la Escuela de Turrúcares</t>
  </si>
  <si>
    <t>Asociación de Desarrollo Integral del Coyol</t>
  </si>
  <si>
    <t>Recarpeteo calle Santa Cecilia Coyol, San José</t>
  </si>
  <si>
    <t>Asociación de Desarrollo Integral de Turrúcares</t>
  </si>
  <si>
    <t>Mejoras Infraestructura parque el Portillo Turrúcares</t>
  </si>
</sst>
</file>

<file path=xl/styles.xml><?xml version="1.0" encoding="utf-8"?>
<styleSheet xmlns="http://schemas.openxmlformats.org/spreadsheetml/2006/main">
  <numFmts count="8">
    <numFmt numFmtId="43" formatCode="_(* #,##0.00_);_(* \(#,##0.00\);_(* &quot;-&quot;??_);_(@_)"/>
    <numFmt numFmtId="164" formatCode="&quot;₡&quot;#,##0.00"/>
    <numFmt numFmtId="165" formatCode="[$¢-140A]#,##0.00"/>
    <numFmt numFmtId="166" formatCode="&quot;¢&quot;#,##0.00"/>
    <numFmt numFmtId="167" formatCode="&quot;$&quot;#,##0.00"/>
    <numFmt numFmtId="168" formatCode="_-* #,##0.00_-;\-* #,##0.00_-;_-* &quot;-&quot;??_-;_-@_-"/>
    <numFmt numFmtId="169" formatCode="_-[$€]* #,##0.00_-;\-[$€]* #,##0.00_-;_-[$€]* &quot;-&quot;??_-;_-@_-"/>
    <numFmt numFmtId="170" formatCode="_(&quot;¢&quot;* #,##0.00_);_(&quot;¢&quot;* \(#,##0.00\);_(&quot;¢&quot;* &quot;-&quot;??_);_(@_)"/>
  </numFmts>
  <fonts count="27">
    <font>
      <sz val="10"/>
      <name val="Arial"/>
    </font>
    <font>
      <sz val="11"/>
      <color theme="1"/>
      <name val="Calibri"/>
      <family val="2"/>
      <scheme val="minor"/>
    </font>
    <font>
      <sz val="10"/>
      <name val="Arial"/>
      <family val="2"/>
    </font>
    <font>
      <b/>
      <sz val="10"/>
      <name val="Times New Roman"/>
      <family val="1"/>
    </font>
    <font>
      <sz val="10"/>
      <name val="Times New Roman"/>
      <family val="1"/>
    </font>
    <font>
      <b/>
      <u/>
      <sz val="10"/>
      <name val="Times New Roman"/>
      <family val="1"/>
    </font>
    <font>
      <sz val="10"/>
      <color indexed="8"/>
      <name val="Times New Roman"/>
      <family val="1"/>
    </font>
    <font>
      <sz val="10"/>
      <name val="Arial"/>
      <family val="2"/>
    </font>
    <font>
      <b/>
      <sz val="10"/>
      <name val="Arial"/>
      <family val="2"/>
    </font>
    <font>
      <sz val="10"/>
      <color indexed="10"/>
      <name val="Times New Roman"/>
      <family val="1"/>
    </font>
    <font>
      <b/>
      <sz val="10"/>
      <color indexed="10"/>
      <name val="Times New Roman"/>
      <family val="1"/>
    </font>
    <font>
      <i/>
      <sz val="10"/>
      <name val="Arial"/>
      <family val="2"/>
    </font>
    <font>
      <b/>
      <i/>
      <sz val="10"/>
      <name val="Arial"/>
      <family val="2"/>
    </font>
    <font>
      <b/>
      <u/>
      <sz val="10"/>
      <name val="Arial"/>
      <family val="2"/>
    </font>
    <font>
      <b/>
      <i/>
      <sz val="9"/>
      <name val="Arial"/>
      <family val="2"/>
    </font>
    <font>
      <b/>
      <sz val="10"/>
      <color indexed="10"/>
      <name val="Arial"/>
      <family val="2"/>
    </font>
    <font>
      <u/>
      <sz val="10"/>
      <color indexed="12"/>
      <name val="Arial"/>
      <family val="2"/>
    </font>
    <font>
      <b/>
      <sz val="10"/>
      <color indexed="8"/>
      <name val="Arial"/>
      <family val="2"/>
    </font>
    <font>
      <sz val="10"/>
      <color indexed="8"/>
      <name val="Arial"/>
      <family val="2"/>
    </font>
    <font>
      <sz val="10"/>
      <color indexed="48"/>
      <name val="Arial"/>
      <family val="2"/>
    </font>
    <font>
      <b/>
      <sz val="10"/>
      <color indexed="12"/>
      <name val="Arial"/>
      <family val="2"/>
    </font>
    <font>
      <sz val="10"/>
      <color indexed="12"/>
      <name val="Arial"/>
      <family val="2"/>
    </font>
    <font>
      <sz val="10"/>
      <color indexed="10"/>
      <name val="Arial"/>
      <family val="2"/>
    </font>
    <font>
      <b/>
      <sz val="8"/>
      <color indexed="81"/>
      <name val="Tahoma"/>
      <family val="2"/>
    </font>
    <font>
      <sz val="8"/>
      <color indexed="81"/>
      <name val="Tahoma"/>
      <family val="2"/>
    </font>
    <font>
      <sz val="10"/>
      <color theme="1"/>
      <name val="Arial"/>
      <family val="2"/>
    </font>
    <font>
      <b/>
      <sz val="10"/>
      <color theme="1"/>
      <name val="Arial"/>
      <family val="2"/>
    </font>
  </fonts>
  <fills count="14">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rgb="FF000000"/>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indexed="13"/>
        <bgColor indexed="64"/>
      </patternFill>
    </fill>
    <fill>
      <patternFill patternType="solid">
        <fgColor theme="8" tint="0.59999389629810485"/>
        <bgColor indexed="64"/>
      </patternFill>
    </fill>
    <fill>
      <patternFill patternType="solid">
        <fgColor indexed="45"/>
        <bgColor indexed="64"/>
      </patternFill>
    </fill>
    <fill>
      <patternFill patternType="solid">
        <fgColor rgb="FFFF0000"/>
        <bgColor indexed="64"/>
      </patternFill>
    </fill>
    <fill>
      <patternFill patternType="solid">
        <fgColor rgb="FF92D050"/>
        <bgColor indexed="64"/>
      </patternFill>
    </fill>
    <fill>
      <patternFill patternType="solid">
        <fgColor rgb="FFE4DFEC"/>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s>
  <cellStyleXfs count="13">
    <xf numFmtId="0" fontId="0" fillId="0" borderId="0"/>
    <xf numFmtId="43"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16"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0" fontId="7" fillId="0" borderId="0"/>
    <xf numFmtId="0" fontId="1" fillId="0" borderId="0"/>
  </cellStyleXfs>
  <cellXfs count="475">
    <xf numFmtId="0" fontId="0" fillId="0" borderId="0" xfId="0"/>
    <xf numFmtId="0" fontId="4" fillId="0" borderId="0" xfId="0" applyFont="1" applyFill="1"/>
    <xf numFmtId="0" fontId="3" fillId="0" borderId="12" xfId="0" applyFont="1" applyFill="1" applyBorder="1" applyAlignment="1">
      <alignment horizontal="center"/>
    </xf>
    <xf numFmtId="0" fontId="3" fillId="0" borderId="13" xfId="0" applyFont="1" applyFill="1" applyBorder="1" applyAlignment="1">
      <alignment horizontal="center"/>
    </xf>
    <xf numFmtId="0" fontId="4" fillId="0" borderId="13" xfId="0" applyFont="1" applyFill="1" applyBorder="1"/>
    <xf numFmtId="0" fontId="3" fillId="0" borderId="14"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3" fillId="0" borderId="0" xfId="0" applyFont="1" applyFill="1" applyBorder="1"/>
    <xf numFmtId="0" fontId="3" fillId="0" borderId="5" xfId="0" applyFont="1" applyFill="1" applyBorder="1"/>
    <xf numFmtId="0" fontId="4" fillId="0" borderId="2" xfId="0" applyFont="1" applyFill="1" applyBorder="1" applyAlignment="1">
      <alignment horizontal="center"/>
    </xf>
    <xf numFmtId="0" fontId="5" fillId="0" borderId="2" xfId="0" applyFont="1" applyFill="1" applyBorder="1"/>
    <xf numFmtId="164" fontId="3" fillId="0" borderId="2" xfId="0" applyNumberFormat="1" applyFont="1" applyFill="1" applyBorder="1"/>
    <xf numFmtId="165" fontId="3" fillId="0" borderId="3" xfId="0" applyNumberFormat="1" applyFont="1" applyFill="1" applyBorder="1"/>
    <xf numFmtId="165" fontId="4" fillId="0" borderId="0" xfId="0" applyNumberFormat="1" applyFont="1" applyFill="1"/>
    <xf numFmtId="165" fontId="3" fillId="0" borderId="0" xfId="0" applyNumberFormat="1" applyFont="1" applyFill="1" applyBorder="1"/>
    <xf numFmtId="165" fontId="3" fillId="0" borderId="5" xfId="0" applyNumberFormat="1" applyFont="1" applyFill="1" applyBorder="1"/>
    <xf numFmtId="165" fontId="3" fillId="0" borderId="0" xfId="0" applyNumberFormat="1" applyFont="1" applyFill="1"/>
    <xf numFmtId="0" fontId="3" fillId="0" borderId="0" xfId="0" applyFont="1" applyFill="1"/>
    <xf numFmtId="165" fontId="4" fillId="0" borderId="0" xfId="0" applyNumberFormat="1" applyFont="1" applyFill="1" applyBorder="1"/>
    <xf numFmtId="4" fontId="4" fillId="0" borderId="0" xfId="0" applyNumberFormat="1" applyFont="1" applyFill="1"/>
    <xf numFmtId="4" fontId="3" fillId="0" borderId="0" xfId="0" applyNumberFormat="1" applyFont="1" applyFill="1"/>
    <xf numFmtId="166" fontId="4" fillId="0" borderId="0" xfId="0" applyNumberFormat="1" applyFont="1" applyFill="1"/>
    <xf numFmtId="164" fontId="4" fillId="0" borderId="0" xfId="0" applyNumberFormat="1" applyFont="1" applyFill="1"/>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167" fontId="4" fillId="0" borderId="0" xfId="0" applyNumberFormat="1" applyFont="1" applyFill="1"/>
    <xf numFmtId="43" fontId="4" fillId="0" borderId="0" xfId="0" applyNumberFormat="1" applyFont="1" applyFill="1"/>
    <xf numFmtId="0" fontId="6" fillId="0" borderId="0" xfId="0" applyFont="1" applyFill="1" applyBorder="1" applyAlignment="1">
      <alignment horizontal="center"/>
    </xf>
    <xf numFmtId="43" fontId="4" fillId="0" borderId="0" xfId="1" applyFont="1" applyFill="1"/>
    <xf numFmtId="0" fontId="3"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justify" vertical="top" wrapText="1"/>
    </xf>
    <xf numFmtId="165" fontId="4" fillId="0" borderId="0" xfId="1" applyNumberFormat="1" applyFont="1" applyFill="1"/>
    <xf numFmtId="0" fontId="3" fillId="0" borderId="4" xfId="0" applyFont="1" applyFill="1" applyBorder="1"/>
    <xf numFmtId="0" fontId="7" fillId="0" borderId="0" xfId="0" applyFont="1" applyBorder="1" applyAlignment="1">
      <alignment vertical="distributed" readingOrder="1"/>
    </xf>
    <xf numFmtId="0" fontId="4" fillId="0" borderId="0" xfId="0" applyFont="1" applyBorder="1"/>
    <xf numFmtId="0" fontId="3" fillId="0" borderId="0" xfId="0" applyFont="1" applyBorder="1"/>
    <xf numFmtId="0" fontId="0" fillId="0" borderId="0" xfId="0" applyBorder="1"/>
    <xf numFmtId="0" fontId="8" fillId="0" borderId="0" xfId="0" applyFont="1" applyBorder="1"/>
    <xf numFmtId="0" fontId="3" fillId="0" borderId="0" xfId="0" applyFont="1" applyBorder="1" applyAlignment="1">
      <alignment wrapText="1"/>
    </xf>
    <xf numFmtId="0" fontId="4" fillId="0" borderId="0" xfId="0" applyFont="1" applyBorder="1" applyAlignment="1">
      <alignment wrapText="1"/>
    </xf>
    <xf numFmtId="0" fontId="7" fillId="0" borderId="0" xfId="0" applyFont="1" applyBorder="1"/>
    <xf numFmtId="0" fontId="3" fillId="0" borderId="15" xfId="0" applyFont="1" applyFill="1" applyBorder="1"/>
    <xf numFmtId="0" fontId="3" fillId="0" borderId="16" xfId="0" applyFont="1" applyFill="1" applyBorder="1"/>
    <xf numFmtId="0" fontId="4" fillId="0" borderId="16" xfId="0" applyFont="1" applyFill="1" applyBorder="1"/>
    <xf numFmtId="0" fontId="4" fillId="0" borderId="16" xfId="0" applyFont="1" applyBorder="1" applyAlignment="1" applyProtection="1">
      <alignment horizontal="justify" vertical="top" wrapText="1"/>
    </xf>
    <xf numFmtId="0" fontId="9" fillId="0" borderId="0" xfId="0" applyFont="1" applyFill="1"/>
    <xf numFmtId="0" fontId="10" fillId="0" borderId="0" xfId="0" applyFont="1" applyFill="1"/>
    <xf numFmtId="165" fontId="10" fillId="0" borderId="0" xfId="0" applyNumberFormat="1" applyFont="1" applyFill="1"/>
    <xf numFmtId="43" fontId="3" fillId="0" borderId="0" xfId="0" applyNumberFormat="1" applyFont="1" applyFill="1"/>
    <xf numFmtId="4" fontId="8" fillId="2" borderId="19" xfId="0" applyNumberFormat="1" applyFont="1" applyFill="1" applyBorder="1"/>
    <xf numFmtId="165" fontId="8" fillId="2" borderId="18" xfId="0" applyNumberFormat="1" applyFont="1" applyFill="1" applyBorder="1"/>
    <xf numFmtId="168" fontId="8" fillId="2" borderId="18" xfId="2" applyFont="1" applyFill="1" applyBorder="1"/>
    <xf numFmtId="0" fontId="8" fillId="2" borderId="18" xfId="0" applyFont="1" applyFill="1" applyBorder="1"/>
    <xf numFmtId="0" fontId="8" fillId="2" borderId="17" xfId="0" applyFont="1" applyFill="1" applyBorder="1"/>
    <xf numFmtId="4" fontId="0" fillId="0" borderId="5" xfId="0" applyNumberFormat="1" applyBorder="1"/>
    <xf numFmtId="168" fontId="0" fillId="0" borderId="0" xfId="2" applyFont="1" applyBorder="1"/>
    <xf numFmtId="0" fontId="11" fillId="0" borderId="0" xfId="0" applyFont="1" applyBorder="1"/>
    <xf numFmtId="0" fontId="7" fillId="0" borderId="4" xfId="0" applyFont="1" applyBorder="1"/>
    <xf numFmtId="0" fontId="0" fillId="0" borderId="0" xfId="0" applyFill="1" applyBorder="1"/>
    <xf numFmtId="0" fontId="0" fillId="0" borderId="0" xfId="0" applyFont="1" applyFill="1" applyBorder="1"/>
    <xf numFmtId="0" fontId="0" fillId="0" borderId="0" xfId="0" applyFill="1" applyBorder="1" applyProtection="1"/>
    <xf numFmtId="0" fontId="0" fillId="0" borderId="0" xfId="0" applyFill="1" applyBorder="1" applyAlignment="1" applyProtection="1">
      <alignment wrapText="1"/>
    </xf>
    <xf numFmtId="168" fontId="8" fillId="0" borderId="0" xfId="2" applyFont="1" applyBorder="1"/>
    <xf numFmtId="0" fontId="8" fillId="0" borderId="0" xfId="0" applyFont="1" applyBorder="1" applyAlignment="1">
      <alignment wrapText="1"/>
    </xf>
    <xf numFmtId="0" fontId="8" fillId="0" borderId="4" xfId="0" applyFont="1" applyBorder="1"/>
    <xf numFmtId="0" fontId="0" fillId="0" borderId="5" xfId="0" applyBorder="1"/>
    <xf numFmtId="165" fontId="11" fillId="0" borderId="0" xfId="0" applyNumberFormat="1" applyFont="1" applyBorder="1"/>
    <xf numFmtId="0" fontId="8" fillId="0" borderId="0" xfId="0" applyFont="1"/>
    <xf numFmtId="168" fontId="0" fillId="0" borderId="0" xfId="0" applyNumberFormat="1"/>
    <xf numFmtId="0" fontId="0" fillId="0" borderId="4" xfId="0" applyBorder="1"/>
    <xf numFmtId="4" fontId="8" fillId="2" borderId="5" xfId="0" applyNumberFormat="1" applyFont="1" applyFill="1" applyBorder="1"/>
    <xf numFmtId="0" fontId="8" fillId="4" borderId="4" xfId="0" applyFont="1" applyFill="1" applyBorder="1"/>
    <xf numFmtId="165" fontId="8" fillId="2" borderId="0" xfId="0" applyNumberFormat="1" applyFont="1" applyFill="1" applyBorder="1"/>
    <xf numFmtId="0" fontId="8" fillId="2" borderId="0" xfId="0" applyFont="1" applyFill="1" applyBorder="1"/>
    <xf numFmtId="0" fontId="8" fillId="2" borderId="4" xfId="0" applyFont="1" applyFill="1" applyBorder="1"/>
    <xf numFmtId="0" fontId="13" fillId="2" borderId="0" xfId="0" applyFont="1" applyFill="1" applyBorder="1"/>
    <xf numFmtId="0" fontId="14" fillId="0" borderId="0" xfId="0" applyFont="1" applyBorder="1"/>
    <xf numFmtId="0" fontId="11" fillId="0" borderId="4" xfId="0" applyFont="1" applyBorder="1"/>
    <xf numFmtId="0" fontId="11" fillId="0" borderId="0" xfId="0" applyFont="1"/>
    <xf numFmtId="4" fontId="8" fillId="0" borderId="0" xfId="0" applyNumberFormat="1" applyFont="1" applyBorder="1"/>
    <xf numFmtId="0" fontId="11" fillId="0" borderId="0" xfId="0" applyFont="1" applyBorder="1" applyAlignment="1">
      <alignment vertical="top"/>
    </xf>
    <xf numFmtId="4" fontId="11" fillId="0" borderId="0" xfId="0" applyNumberFormat="1" applyFont="1" applyBorder="1" applyAlignment="1">
      <alignment vertical="top"/>
    </xf>
    <xf numFmtId="0" fontId="11" fillId="0" borderId="0" xfId="0" applyFont="1" applyBorder="1" applyAlignment="1">
      <alignment wrapText="1"/>
    </xf>
    <xf numFmtId="165" fontId="0" fillId="2" borderId="0" xfId="0" applyNumberFormat="1" applyFill="1" applyBorder="1"/>
    <xf numFmtId="0" fontId="0" fillId="2" borderId="0" xfId="0" applyFill="1" applyBorder="1"/>
    <xf numFmtId="4" fontId="11" fillId="0" borderId="5" xfId="0" applyNumberFormat="1" applyFont="1" applyBorder="1"/>
    <xf numFmtId="0" fontId="12" fillId="0" borderId="4" xfId="0" applyFont="1" applyBorder="1"/>
    <xf numFmtId="0" fontId="8" fillId="2" borderId="0" xfId="0" applyFont="1" applyFill="1" applyBorder="1" applyAlignment="1">
      <alignment wrapText="1"/>
    </xf>
    <xf numFmtId="165" fontId="8" fillId="0" borderId="0" xfId="0" applyNumberFormat="1" applyFont="1" applyBorder="1"/>
    <xf numFmtId="165" fontId="0" fillId="0" borderId="0" xfId="0" applyNumberFormat="1" applyBorder="1"/>
    <xf numFmtId="4" fontId="8" fillId="0" borderId="5" xfId="0" applyNumberFormat="1" applyFont="1" applyBorder="1"/>
    <xf numFmtId="4" fontId="12" fillId="0" borderId="5" xfId="0" applyNumberFormat="1" applyFont="1" applyBorder="1"/>
    <xf numFmtId="4" fontId="8" fillId="0" borderId="5" xfId="0" applyNumberFormat="1" applyFont="1" applyFill="1" applyBorder="1"/>
    <xf numFmtId="0" fontId="7" fillId="0" borderId="0" xfId="0" applyFont="1" applyBorder="1" applyAlignment="1">
      <alignment wrapText="1"/>
    </xf>
    <xf numFmtId="165" fontId="7" fillId="0" borderId="0" xfId="0" applyNumberFormat="1" applyFont="1" applyBorder="1"/>
    <xf numFmtId="0" fontId="0" fillId="0" borderId="16" xfId="0" applyBorder="1"/>
    <xf numFmtId="165" fontId="8" fillId="0" borderId="16" xfId="0" applyNumberFormat="1" applyFont="1" applyBorder="1"/>
    <xf numFmtId="0" fontId="8" fillId="0" borderId="16" xfId="0" applyFont="1" applyBorder="1" applyAlignment="1">
      <alignment wrapText="1"/>
    </xf>
    <xf numFmtId="0" fontId="8" fillId="0" borderId="15" xfId="0" applyFont="1" applyBorder="1"/>
    <xf numFmtId="0" fontId="8" fillId="0" borderId="0" xfId="0" applyFont="1" applyFill="1" applyBorder="1"/>
    <xf numFmtId="0" fontId="11" fillId="0" borderId="0" xfId="0" applyFont="1" applyFill="1" applyBorder="1"/>
    <xf numFmtId="0" fontId="7" fillId="0" borderId="0" xfId="0" applyFont="1"/>
    <xf numFmtId="164" fontId="7" fillId="0" borderId="0" xfId="0" applyNumberFormat="1" applyFont="1" applyBorder="1"/>
    <xf numFmtId="164" fontId="8" fillId="0" borderId="0" xfId="0" applyNumberFormat="1" applyFont="1" applyBorder="1"/>
    <xf numFmtId="0" fontId="0" fillId="0" borderId="5" xfId="0" applyFill="1" applyBorder="1"/>
    <xf numFmtId="4" fontId="0" fillId="0" borderId="5" xfId="0" applyNumberFormat="1" applyFill="1" applyBorder="1"/>
    <xf numFmtId="0" fontId="0" fillId="0" borderId="0" xfId="0" applyBorder="1" applyAlignment="1">
      <alignment wrapText="1"/>
    </xf>
    <xf numFmtId="0" fontId="0" fillId="0" borderId="3" xfId="0" applyBorder="1"/>
    <xf numFmtId="0" fontId="0" fillId="0" borderId="2" xfId="0" applyBorder="1"/>
    <xf numFmtId="0" fontId="0" fillId="0" borderId="1" xfId="0" applyBorder="1"/>
    <xf numFmtId="0" fontId="8" fillId="2" borderId="19" xfId="0" applyFont="1" applyFill="1" applyBorder="1" applyAlignment="1">
      <alignment horizontal="center"/>
    </xf>
    <xf numFmtId="0" fontId="8" fillId="2" borderId="18" xfId="0" applyFont="1" applyFill="1" applyBorder="1" applyAlignment="1">
      <alignment horizontal="center"/>
    </xf>
    <xf numFmtId="0" fontId="8" fillId="2" borderId="17" xfId="0" applyFont="1" applyFill="1" applyBorder="1" applyAlignment="1">
      <alignment horizontal="center"/>
    </xf>
    <xf numFmtId="0" fontId="0" fillId="0" borderId="20" xfId="0" applyBorder="1"/>
    <xf numFmtId="0" fontId="0" fillId="0" borderId="15" xfId="0" applyBorder="1"/>
    <xf numFmtId="0" fontId="8" fillId="0" borderId="0" xfId="0" applyFont="1" applyAlignment="1">
      <alignment horizontal="center"/>
    </xf>
    <xf numFmtId="0" fontId="0" fillId="0" borderId="0" xfId="0" applyFill="1"/>
    <xf numFmtId="4" fontId="0" fillId="0" borderId="0" xfId="0" applyNumberFormat="1" applyFill="1"/>
    <xf numFmtId="170" fontId="0" fillId="0" borderId="0" xfId="0" applyNumberFormat="1" applyFill="1"/>
    <xf numFmtId="4" fontId="15" fillId="0" borderId="0" xfId="0" applyNumberFormat="1" applyFont="1" applyFill="1"/>
    <xf numFmtId="4" fontId="8" fillId="0" borderId="0" xfId="0" applyNumberFormat="1" applyFont="1" applyFill="1"/>
    <xf numFmtId="4" fontId="8" fillId="0" borderId="0" xfId="0" applyNumberFormat="1" applyFont="1" applyBorder="1" applyAlignment="1"/>
    <xf numFmtId="4" fontId="0" fillId="0" borderId="0" xfId="0" applyNumberFormat="1" applyBorder="1" applyAlignment="1"/>
    <xf numFmtId="4" fontId="7" fillId="0" borderId="0" xfId="0" applyNumberFormat="1" applyFont="1" applyBorder="1" applyAlignment="1"/>
    <xf numFmtId="0" fontId="8" fillId="0" borderId="0" xfId="0" applyFont="1" applyBorder="1" applyAlignment="1"/>
    <xf numFmtId="4" fontId="0" fillId="0" borderId="0" xfId="0" applyNumberFormat="1" applyBorder="1"/>
    <xf numFmtId="0" fontId="0" fillId="0" borderId="0" xfId="0" applyBorder="1" applyAlignment="1"/>
    <xf numFmtId="4" fontId="7" fillId="0" borderId="0" xfId="0" applyNumberFormat="1" applyFont="1" applyBorder="1"/>
    <xf numFmtId="168" fontId="0" fillId="0" borderId="0" xfId="0" applyNumberFormat="1" applyBorder="1"/>
    <xf numFmtId="4" fontId="8" fillId="0" borderId="5" xfId="0" applyNumberFormat="1" applyFont="1" applyBorder="1" applyAlignment="1"/>
    <xf numFmtId="4" fontId="7" fillId="0" borderId="0" xfId="2" applyNumberFormat="1" applyFont="1" applyFill="1"/>
    <xf numFmtId="4" fontId="0" fillId="3" borderId="0" xfId="0" applyNumberFormat="1" applyFill="1"/>
    <xf numFmtId="0" fontId="0" fillId="0" borderId="0" xfId="0" applyFill="1" applyAlignment="1">
      <alignment horizontal="left"/>
    </xf>
    <xf numFmtId="0" fontId="0" fillId="0" borderId="0" xfId="0" applyFill="1" applyAlignment="1"/>
    <xf numFmtId="165" fontId="0" fillId="0" borderId="0" xfId="0" applyNumberFormat="1" applyFill="1"/>
    <xf numFmtId="0" fontId="8" fillId="0" borderId="0" xfId="0" applyFont="1" applyFill="1" applyAlignment="1">
      <alignment horizontal="center"/>
    </xf>
    <xf numFmtId="165" fontId="8" fillId="0" borderId="0" xfId="0" applyNumberFormat="1" applyFont="1" applyFill="1" applyBorder="1"/>
    <xf numFmtId="165" fontId="8" fillId="3" borderId="20" xfId="0" applyNumberFormat="1" applyFont="1" applyFill="1" applyBorder="1"/>
    <xf numFmtId="0" fontId="0" fillId="0" borderId="16" xfId="0" applyFill="1" applyBorder="1" applyAlignment="1">
      <alignment horizontal="left"/>
    </xf>
    <xf numFmtId="0" fontId="0" fillId="0" borderId="16" xfId="0" applyFill="1" applyBorder="1"/>
    <xf numFmtId="165" fontId="8" fillId="0" borderId="16" xfId="0" applyNumberFormat="1" applyFont="1" applyFill="1" applyBorder="1"/>
    <xf numFmtId="0" fontId="8" fillId="0" borderId="16" xfId="0" applyFont="1" applyFill="1" applyBorder="1" applyAlignment="1">
      <alignment horizontal="center"/>
    </xf>
    <xf numFmtId="0" fontId="8" fillId="0" borderId="15" xfId="0" applyFont="1" applyFill="1" applyBorder="1" applyAlignment="1">
      <alignment horizontal="left"/>
    </xf>
    <xf numFmtId="165" fontId="8" fillId="3" borderId="5" xfId="0" applyNumberFormat="1" applyFont="1" applyFill="1" applyBorder="1"/>
    <xf numFmtId="0" fontId="0" fillId="0" borderId="0" xfId="0" applyFill="1" applyBorder="1" applyAlignment="1">
      <alignment horizontal="left"/>
    </xf>
    <xf numFmtId="0" fontId="8" fillId="0" borderId="4" xfId="0" applyFont="1" applyFill="1" applyBorder="1" applyAlignment="1">
      <alignment horizontal="left"/>
    </xf>
    <xf numFmtId="165" fontId="8" fillId="0" borderId="3" xfId="0" applyNumberFormat="1" applyFont="1" applyFill="1" applyBorder="1"/>
    <xf numFmtId="0" fontId="0" fillId="0" borderId="2" xfId="0" applyFill="1" applyBorder="1" applyAlignment="1">
      <alignment horizontal="left"/>
    </xf>
    <xf numFmtId="0" fontId="0" fillId="0" borderId="2" xfId="0" applyFill="1" applyBorder="1"/>
    <xf numFmtId="165" fontId="8" fillId="0" borderId="2" xfId="0" applyNumberFormat="1" applyFont="1" applyFill="1" applyBorder="1"/>
    <xf numFmtId="165" fontId="8" fillId="0" borderId="19" xfId="0" applyNumberFormat="1" applyFont="1" applyFill="1" applyBorder="1"/>
    <xf numFmtId="0" fontId="0" fillId="0" borderId="18" xfId="0" applyFill="1" applyBorder="1" applyAlignment="1">
      <alignment horizontal="left"/>
    </xf>
    <xf numFmtId="0" fontId="0" fillId="0" borderId="18" xfId="0" applyFill="1" applyBorder="1"/>
    <xf numFmtId="165" fontId="8" fillId="0" borderId="18" xfId="0" applyNumberFormat="1" applyFont="1" applyFill="1" applyBorder="1"/>
    <xf numFmtId="0" fontId="8" fillId="0" borderId="18" xfId="0" applyFont="1" applyFill="1" applyBorder="1" applyAlignment="1">
      <alignment horizontal="center"/>
    </xf>
    <xf numFmtId="0" fontId="8" fillId="0" borderId="17" xfId="0" applyFont="1" applyFill="1" applyBorder="1" applyAlignment="1">
      <alignment horizontal="center"/>
    </xf>
    <xf numFmtId="165" fontId="0" fillId="0" borderId="20" xfId="0" applyNumberFormat="1" applyFill="1" applyBorder="1"/>
    <xf numFmtId="0" fontId="8" fillId="0" borderId="16" xfId="0" applyFont="1" applyFill="1" applyBorder="1" applyAlignment="1">
      <alignment horizontal="left"/>
    </xf>
    <xf numFmtId="165" fontId="0" fillId="0" borderId="16" xfId="0" applyNumberFormat="1" applyFill="1" applyBorder="1"/>
    <xf numFmtId="0" fontId="8" fillId="0" borderId="15" xfId="0" applyFont="1" applyFill="1" applyBorder="1" applyAlignment="1">
      <alignment horizontal="center"/>
    </xf>
    <xf numFmtId="0" fontId="0" fillId="2" borderId="0" xfId="0" applyFill="1"/>
    <xf numFmtId="4" fontId="0" fillId="2" borderId="0" xfId="0" applyNumberFormat="1" applyFill="1"/>
    <xf numFmtId="4" fontId="7" fillId="2" borderId="0" xfId="2" applyNumberFormat="1" applyFont="1" applyFill="1"/>
    <xf numFmtId="165" fontId="0" fillId="0" borderId="0" xfId="0" applyNumberFormat="1" applyFill="1" applyBorder="1"/>
    <xf numFmtId="165" fontId="0" fillId="2" borderId="5" xfId="0" applyNumberFormat="1" applyFill="1" applyBorder="1"/>
    <xf numFmtId="0" fontId="8" fillId="2" borderId="0" xfId="0" applyFont="1" applyFill="1" applyBorder="1" applyAlignment="1">
      <alignment horizontal="left"/>
    </xf>
    <xf numFmtId="0" fontId="8" fillId="2" borderId="4" xfId="0" applyFont="1" applyFill="1" applyBorder="1" applyAlignment="1">
      <alignment horizontal="left"/>
    </xf>
    <xf numFmtId="165" fontId="0" fillId="0" borderId="5" xfId="0" applyNumberFormat="1" applyFill="1" applyBorder="1"/>
    <xf numFmtId="0" fontId="8" fillId="0" borderId="0" xfId="0" applyFont="1" applyFill="1" applyBorder="1" applyAlignment="1">
      <alignment horizontal="left"/>
    </xf>
    <xf numFmtId="4" fontId="4" fillId="0" borderId="0" xfId="0" applyNumberFormat="1" applyFont="1" applyFill="1" applyBorder="1"/>
    <xf numFmtId="4" fontId="4" fillId="3" borderId="3" xfId="0" applyNumberFormat="1" applyFont="1" applyFill="1" applyBorder="1"/>
    <xf numFmtId="0" fontId="8" fillId="0" borderId="2" xfId="0" applyFont="1" applyFill="1" applyBorder="1" applyAlignment="1">
      <alignment horizontal="left"/>
    </xf>
    <xf numFmtId="165" fontId="0" fillId="0" borderId="2" xfId="0" applyNumberFormat="1" applyFill="1" applyBorder="1"/>
    <xf numFmtId="0" fontId="8" fillId="0" borderId="0" xfId="0" applyFont="1" applyFill="1"/>
    <xf numFmtId="4" fontId="8" fillId="0" borderId="0" xfId="2" applyNumberFormat="1" applyFont="1" applyFill="1"/>
    <xf numFmtId="165" fontId="8" fillId="3" borderId="19" xfId="0" applyNumberFormat="1" applyFont="1" applyFill="1" applyBorder="1"/>
    <xf numFmtId="0" fontId="8" fillId="0" borderId="18" xfId="0" applyFont="1" applyFill="1" applyBorder="1" applyAlignment="1">
      <alignment horizontal="left" wrapText="1"/>
    </xf>
    <xf numFmtId="168" fontId="8" fillId="0" borderId="18" xfId="2" applyFont="1" applyFill="1" applyBorder="1"/>
    <xf numFmtId="0" fontId="8" fillId="0" borderId="18" xfId="0" applyFont="1" applyFill="1" applyBorder="1" applyAlignment="1"/>
    <xf numFmtId="0" fontId="8" fillId="0" borderId="17" xfId="0" applyFont="1" applyFill="1" applyBorder="1" applyAlignment="1"/>
    <xf numFmtId="4" fontId="0" fillId="5" borderId="5" xfId="0" applyNumberFormat="1" applyFill="1" applyBorder="1"/>
    <xf numFmtId="4" fontId="8" fillId="0" borderId="0" xfId="0" applyNumberFormat="1" applyFont="1" applyFill="1" applyBorder="1" applyAlignment="1">
      <alignment horizontal="left" wrapText="1"/>
    </xf>
    <xf numFmtId="168" fontId="8" fillId="0" borderId="0" xfId="2" applyFont="1" applyFill="1" applyBorder="1" applyAlignment="1"/>
    <xf numFmtId="0" fontId="8" fillId="0" borderId="0" xfId="0" applyFont="1" applyFill="1" applyBorder="1" applyAlignment="1"/>
    <xf numFmtId="0" fontId="8" fillId="0" borderId="4" xfId="0" applyFont="1" applyFill="1" applyBorder="1" applyAlignment="1"/>
    <xf numFmtId="4" fontId="0" fillId="3" borderId="5" xfId="0" applyNumberFormat="1" applyFill="1" applyBorder="1"/>
    <xf numFmtId="43" fontId="8" fillId="0" borderId="0" xfId="0" applyNumberFormat="1" applyFont="1" applyFill="1" applyBorder="1" applyAlignment="1"/>
    <xf numFmtId="168" fontId="0" fillId="0" borderId="0" xfId="2"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4" xfId="0" applyFont="1" applyFill="1" applyBorder="1" applyAlignment="1">
      <alignment horizontal="justify" vertical="top" wrapText="1"/>
    </xf>
    <xf numFmtId="165" fontId="8" fillId="3" borderId="3" xfId="0" applyNumberFormat="1" applyFont="1" applyFill="1" applyBorder="1"/>
    <xf numFmtId="0" fontId="8" fillId="0" borderId="2" xfId="0" applyFont="1" applyFill="1" applyBorder="1" applyAlignment="1">
      <alignment horizontal="left" wrapText="1"/>
    </xf>
    <xf numFmtId="168" fontId="8" fillId="0" borderId="2" xfId="2" applyFont="1" applyFill="1" applyBorder="1"/>
    <xf numFmtId="0" fontId="8" fillId="0" borderId="2" xfId="0" applyFont="1" applyFill="1" applyBorder="1" applyAlignment="1"/>
    <xf numFmtId="0" fontId="8" fillId="0" borderId="1" xfId="0" applyFont="1" applyFill="1" applyBorder="1" applyAlignment="1"/>
    <xf numFmtId="165" fontId="17" fillId="3" borderId="0" xfId="0" applyNumberFormat="1" applyFont="1" applyFill="1" applyBorder="1"/>
    <xf numFmtId="4" fontId="7" fillId="3" borderId="5" xfId="0" applyNumberFormat="1" applyFont="1" applyFill="1" applyBorder="1"/>
    <xf numFmtId="0" fontId="0" fillId="0" borderId="0" xfId="0" applyFill="1" applyBorder="1" applyAlignment="1">
      <alignment horizontal="left" wrapText="1"/>
    </xf>
    <xf numFmtId="168" fontId="0" fillId="0" borderId="0" xfId="2" applyFont="1" applyFill="1" applyBorder="1"/>
    <xf numFmtId="0" fontId="0" fillId="0" borderId="0" xfId="0" applyFill="1" applyBorder="1" applyAlignment="1"/>
    <xf numFmtId="0" fontId="0" fillId="0" borderId="4" xfId="0" applyFill="1" applyBorder="1" applyAlignment="1"/>
    <xf numFmtId="0" fontId="8" fillId="0" borderId="0" xfId="0" applyFont="1" applyBorder="1" applyAlignment="1">
      <alignment horizontal="left" wrapText="1"/>
    </xf>
    <xf numFmtId="4" fontId="7" fillId="3" borderId="20" xfId="0" applyNumberFormat="1" applyFont="1" applyFill="1" applyBorder="1"/>
    <xf numFmtId="0" fontId="8" fillId="0" borderId="16" xfId="0" applyFont="1" applyFill="1" applyBorder="1" applyAlignment="1">
      <alignment horizontal="left" wrapText="1"/>
    </xf>
    <xf numFmtId="168" fontId="8" fillId="0" borderId="16" xfId="2" applyFont="1" applyFill="1" applyBorder="1" applyAlignment="1"/>
    <xf numFmtId="0" fontId="8" fillId="0" borderId="16" xfId="0" applyFont="1" applyFill="1" applyBorder="1" applyAlignment="1"/>
    <xf numFmtId="0" fontId="8" fillId="0" borderId="15" xfId="0" applyFont="1" applyFill="1" applyBorder="1" applyAlignment="1"/>
    <xf numFmtId="4" fontId="0" fillId="3" borderId="3" xfId="0" applyNumberFormat="1" applyFill="1" applyBorder="1"/>
    <xf numFmtId="43" fontId="8" fillId="0" borderId="2" xfId="0" applyNumberFormat="1" applyFont="1" applyFill="1" applyBorder="1" applyAlignment="1"/>
    <xf numFmtId="4" fontId="0" fillId="0" borderId="20" xfId="0" applyNumberFormat="1" applyFill="1" applyBorder="1"/>
    <xf numFmtId="0" fontId="0" fillId="0" borderId="16" xfId="0" applyFill="1" applyBorder="1" applyAlignment="1">
      <alignment horizontal="left" wrapText="1"/>
    </xf>
    <xf numFmtId="168" fontId="0" fillId="0" borderId="16" xfId="2" applyFont="1" applyFill="1" applyBorder="1"/>
    <xf numFmtId="0" fontId="0" fillId="0" borderId="16" xfId="0" applyFill="1" applyBorder="1" applyAlignment="1"/>
    <xf numFmtId="0" fontId="0" fillId="0" borderId="15" xfId="0" applyFill="1" applyBorder="1" applyAlignment="1"/>
    <xf numFmtId="4" fontId="0" fillId="6" borderId="5" xfId="0" applyNumberFormat="1" applyFill="1" applyBorder="1"/>
    <xf numFmtId="168" fontId="0" fillId="0" borderId="2" xfId="2"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1" xfId="0" applyFont="1" applyFill="1" applyBorder="1" applyAlignment="1">
      <alignment horizontal="justify" vertical="top" wrapText="1"/>
    </xf>
    <xf numFmtId="165" fontId="8" fillId="5" borderId="19" xfId="0" applyNumberFormat="1" applyFont="1" applyFill="1" applyBorder="1"/>
    <xf numFmtId="4" fontId="0" fillId="5" borderId="20" xfId="0" applyNumberFormat="1" applyFill="1" applyBorder="1"/>
    <xf numFmtId="168" fontId="8" fillId="0" borderId="10" xfId="2" applyFont="1" applyFill="1" applyBorder="1" applyAlignment="1"/>
    <xf numFmtId="0" fontId="8" fillId="0" borderId="9" xfId="0" applyFont="1" applyFill="1" applyBorder="1" applyAlignment="1"/>
    <xf numFmtId="4" fontId="7" fillId="5" borderId="5" xfId="0" applyNumberFormat="1" applyFont="1" applyFill="1" applyBorder="1"/>
    <xf numFmtId="0" fontId="8" fillId="0" borderId="16" xfId="0" applyFont="1" applyBorder="1" applyAlignment="1">
      <alignment horizontal="left" wrapText="1"/>
    </xf>
    <xf numFmtId="4" fontId="8" fillId="0" borderId="0" xfId="0" applyNumberFormat="1" applyFont="1" applyBorder="1" applyAlignment="1">
      <alignment horizontal="left" wrapText="1"/>
    </xf>
    <xf numFmtId="4" fontId="8" fillId="0" borderId="0" xfId="0" applyNumberFormat="1" applyFont="1"/>
    <xf numFmtId="165" fontId="8" fillId="7" borderId="19" xfId="0" applyNumberFormat="1" applyFont="1" applyFill="1" applyBorder="1"/>
    <xf numFmtId="0" fontId="8" fillId="0" borderId="18" xfId="0" applyFont="1" applyBorder="1" applyAlignment="1">
      <alignment horizontal="left" wrapText="1"/>
    </xf>
    <xf numFmtId="0" fontId="8" fillId="0" borderId="18" xfId="0" applyFont="1" applyBorder="1" applyAlignment="1">
      <alignment horizontal="center"/>
    </xf>
    <xf numFmtId="168" fontId="8" fillId="0" borderId="18" xfId="0" applyNumberFormat="1" applyFont="1" applyBorder="1"/>
    <xf numFmtId="0" fontId="8" fillId="0" borderId="18" xfId="0" applyFont="1" applyBorder="1"/>
    <xf numFmtId="0" fontId="8" fillId="0" borderId="17" xfId="0" applyFont="1" applyBorder="1"/>
    <xf numFmtId="4" fontId="0" fillId="3" borderId="0" xfId="0" applyNumberFormat="1" applyFill="1" applyBorder="1"/>
    <xf numFmtId="0" fontId="8" fillId="3" borderId="0" xfId="0" applyFont="1" applyFill="1" applyBorder="1" applyAlignment="1">
      <alignment horizontal="left" wrapText="1"/>
    </xf>
    <xf numFmtId="0" fontId="8" fillId="0" borderId="0" xfId="0" applyFont="1" applyFill="1" applyBorder="1" applyAlignment="1">
      <alignment horizontal="justify" vertical="justify" wrapText="1"/>
    </xf>
    <xf numFmtId="165" fontId="0" fillId="3" borderId="5" xfId="0" applyNumberFormat="1" applyFill="1" applyBorder="1"/>
    <xf numFmtId="4" fontId="7" fillId="0" borderId="0" xfId="0" applyNumberFormat="1" applyFont="1" applyFill="1" applyBorder="1"/>
    <xf numFmtId="0" fontId="8" fillId="0" borderId="2" xfId="0" applyFont="1" applyBorder="1" applyAlignment="1">
      <alignment horizontal="left" wrapText="1"/>
    </xf>
    <xf numFmtId="168" fontId="8" fillId="0" borderId="2" xfId="2" applyFont="1" applyFill="1" applyBorder="1" applyAlignment="1"/>
    <xf numFmtId="168" fontId="8" fillId="0" borderId="1" xfId="2" applyFont="1" applyFill="1" applyBorder="1" applyAlignment="1"/>
    <xf numFmtId="168" fontId="0" fillId="0" borderId="0" xfId="2" applyFont="1" applyFill="1" applyBorder="1" applyAlignment="1"/>
    <xf numFmtId="168" fontId="8" fillId="0" borderId="4" xfId="2" applyFont="1" applyFill="1" applyBorder="1" applyAlignment="1"/>
    <xf numFmtId="43" fontId="0" fillId="0" borderId="0" xfId="0" applyNumberFormat="1" applyFill="1"/>
    <xf numFmtId="4" fontId="8" fillId="0" borderId="16" xfId="0" applyNumberFormat="1" applyFont="1" applyFill="1" applyBorder="1" applyAlignment="1">
      <alignment horizontal="left" wrapText="1"/>
    </xf>
    <xf numFmtId="4" fontId="7" fillId="3" borderId="3" xfId="0" applyNumberFormat="1" applyFont="1" applyFill="1" applyBorder="1"/>
    <xf numFmtId="4" fontId="7" fillId="0" borderId="20" xfId="0" applyNumberFormat="1" applyFont="1" applyFill="1" applyBorder="1"/>
    <xf numFmtId="0" fontId="7" fillId="0" borderId="16" xfId="0" applyFont="1" applyBorder="1" applyAlignment="1">
      <alignment horizontal="left" wrapText="1"/>
    </xf>
    <xf numFmtId="4" fontId="7" fillId="0" borderId="0" xfId="0" applyNumberFormat="1" applyFont="1" applyBorder="1" applyAlignment="1">
      <alignment horizontal="left" wrapText="1"/>
    </xf>
    <xf numFmtId="4" fontId="18" fillId="0" borderId="0" xfId="0" applyNumberFormat="1" applyFont="1" applyBorder="1" applyAlignment="1">
      <alignment wrapText="1"/>
    </xf>
    <xf numFmtId="0" fontId="7" fillId="0" borderId="0" xfId="0" applyFont="1" applyBorder="1" applyAlignment="1">
      <alignment horizontal="left" wrapText="1"/>
    </xf>
    <xf numFmtId="4" fontId="0" fillId="0" borderId="3" xfId="0" applyNumberFormat="1" applyFill="1" applyBorder="1"/>
    <xf numFmtId="168" fontId="0" fillId="0" borderId="2" xfId="2" applyFont="1" applyFill="1" applyBorder="1" applyAlignment="1"/>
    <xf numFmtId="165" fontId="0" fillId="2" borderId="21" xfId="0" applyNumberFormat="1" applyFill="1" applyBorder="1"/>
    <xf numFmtId="165" fontId="0" fillId="2" borderId="18" xfId="0" applyNumberFormat="1" applyFill="1" applyBorder="1"/>
    <xf numFmtId="0" fontId="8" fillId="2" borderId="17" xfId="0" applyFont="1" applyFill="1" applyBorder="1" applyAlignment="1">
      <alignment horizontal="left"/>
    </xf>
    <xf numFmtId="4" fontId="8" fillId="2" borderId="0" xfId="0" applyNumberFormat="1" applyFont="1" applyFill="1" applyBorder="1" applyAlignment="1">
      <alignment horizontal="left" wrapText="1"/>
    </xf>
    <xf numFmtId="0" fontId="0" fillId="8" borderId="0" xfId="0" applyFill="1"/>
    <xf numFmtId="4" fontId="0" fillId="8" borderId="0" xfId="0" applyNumberFormat="1" applyFill="1"/>
    <xf numFmtId="4" fontId="7" fillId="8" borderId="0" xfId="2" applyNumberFormat="1" applyFont="1" applyFill="1"/>
    <xf numFmtId="4" fontId="7" fillId="2" borderId="0" xfId="0" applyNumberFormat="1" applyFont="1" applyFill="1" applyBorder="1"/>
    <xf numFmtId="4" fontId="7" fillId="2" borderId="5" xfId="0" applyNumberFormat="1" applyFont="1" applyFill="1" applyBorder="1"/>
    <xf numFmtId="165" fontId="0" fillId="2" borderId="3" xfId="0" applyNumberFormat="1" applyFill="1" applyBorder="1"/>
    <xf numFmtId="0" fontId="8" fillId="2" borderId="2" xfId="0" applyFont="1" applyFill="1" applyBorder="1" applyAlignment="1">
      <alignment horizontal="left"/>
    </xf>
    <xf numFmtId="165" fontId="0" fillId="2" borderId="2" xfId="0" applyNumberFormat="1" applyFill="1" applyBorder="1"/>
    <xf numFmtId="0" fontId="8" fillId="2" borderId="1" xfId="0" applyFont="1" applyFill="1" applyBorder="1" applyAlignment="1">
      <alignment horizontal="left"/>
    </xf>
    <xf numFmtId="165" fontId="8" fillId="3" borderId="0" xfId="0" applyNumberFormat="1" applyFont="1" applyFill="1" applyBorder="1"/>
    <xf numFmtId="4" fontId="0" fillId="0" borderId="0" xfId="0" applyNumberFormat="1" applyFill="1" applyBorder="1"/>
    <xf numFmtId="4" fontId="7" fillId="3" borderId="0" xfId="0" applyNumberFormat="1" applyFont="1" applyFill="1" applyBorder="1"/>
    <xf numFmtId="165" fontId="7" fillId="0" borderId="0" xfId="0" applyNumberFormat="1" applyFont="1" applyFill="1" applyBorder="1"/>
    <xf numFmtId="4" fontId="19" fillId="3" borderId="0" xfId="0" applyNumberFormat="1" applyFont="1" applyFill="1" applyBorder="1"/>
    <xf numFmtId="4" fontId="7" fillId="0" borderId="0" xfId="2" applyNumberFormat="1" applyFont="1" applyFill="1" applyAlignment="1">
      <alignment horizontal="justify" vertical="top" wrapText="1"/>
    </xf>
    <xf numFmtId="4" fontId="8" fillId="3" borderId="0" xfId="0" applyNumberFormat="1" applyFont="1" applyFill="1" applyBorder="1" applyAlignment="1">
      <alignment horizontal="center"/>
    </xf>
    <xf numFmtId="4" fontId="8" fillId="3" borderId="5" xfId="0" applyNumberFormat="1" applyFont="1" applyFill="1" applyBorder="1" applyAlignment="1">
      <alignment horizontal="center"/>
    </xf>
    <xf numFmtId="4" fontId="19" fillId="3" borderId="5" xfId="0" applyNumberFormat="1" applyFont="1" applyFill="1" applyBorder="1"/>
    <xf numFmtId="0" fontId="20" fillId="0" borderId="0" xfId="0" applyFont="1" applyFill="1" applyBorder="1" applyAlignment="1">
      <alignment horizontal="center"/>
    </xf>
    <xf numFmtId="0" fontId="0" fillId="9" borderId="0" xfId="0" applyFill="1"/>
    <xf numFmtId="4" fontId="0" fillId="9" borderId="0" xfId="0" applyNumberFormat="1" applyFill="1"/>
    <xf numFmtId="4" fontId="7" fillId="9" borderId="0" xfId="2" applyNumberFormat="1" applyFont="1" applyFill="1"/>
    <xf numFmtId="165" fontId="8" fillId="9" borderId="0" xfId="0" applyNumberFormat="1" applyFont="1" applyFill="1" applyBorder="1"/>
    <xf numFmtId="165" fontId="8" fillId="9" borderId="19" xfId="0" applyNumberFormat="1" applyFont="1" applyFill="1" applyBorder="1"/>
    <xf numFmtId="0" fontId="8" fillId="9" borderId="18" xfId="0" applyFont="1" applyFill="1" applyBorder="1" applyAlignment="1">
      <alignment horizontal="center"/>
    </xf>
    <xf numFmtId="165" fontId="8" fillId="9" borderId="18" xfId="0" applyNumberFormat="1" applyFont="1" applyFill="1" applyBorder="1"/>
    <xf numFmtId="0" fontId="8" fillId="9" borderId="18" xfId="0" applyFont="1" applyFill="1" applyBorder="1" applyAlignment="1"/>
    <xf numFmtId="0" fontId="8" fillId="9" borderId="17" xfId="0" applyFont="1" applyFill="1" applyBorder="1" applyAlignment="1"/>
    <xf numFmtId="4" fontId="7" fillId="9" borderId="0" xfId="0" applyNumberFormat="1" applyFont="1" applyFill="1" applyBorder="1"/>
    <xf numFmtId="4" fontId="7" fillId="9" borderId="5" xfId="0" applyNumberFormat="1" applyFont="1" applyFill="1" applyBorder="1"/>
    <xf numFmtId="0" fontId="8" fillId="9" borderId="0" xfId="0" applyFont="1" applyFill="1" applyBorder="1" applyAlignment="1">
      <alignment horizontal="center"/>
    </xf>
    <xf numFmtId="165" fontId="0" fillId="9" borderId="0" xfId="0" applyNumberFormat="1" applyFill="1" applyBorder="1"/>
    <xf numFmtId="0" fontId="8" fillId="9" borderId="4" xfId="0" applyFont="1" applyFill="1" applyBorder="1" applyAlignment="1">
      <alignment horizontal="center"/>
    </xf>
    <xf numFmtId="4" fontId="0" fillId="2" borderId="0" xfId="0" applyNumberFormat="1" applyFill="1" applyBorder="1"/>
    <xf numFmtId="4" fontId="0" fillId="2" borderId="5" xfId="0" applyNumberFormat="1" applyFill="1" applyBorder="1"/>
    <xf numFmtId="0" fontId="20" fillId="2" borderId="0" xfId="0" applyFont="1" applyFill="1" applyBorder="1" applyAlignment="1">
      <alignment horizontal="center"/>
    </xf>
    <xf numFmtId="4" fontId="8" fillId="2" borderId="0" xfId="0" applyNumberFormat="1" applyFont="1" applyFill="1" applyBorder="1" applyAlignment="1">
      <alignment horizontal="center"/>
    </xf>
    <xf numFmtId="4" fontId="8" fillId="2" borderId="5" xfId="0" applyNumberFormat="1" applyFont="1" applyFill="1" applyBorder="1" applyAlignment="1">
      <alignment horizontal="center"/>
    </xf>
    <xf numFmtId="0" fontId="0" fillId="2" borderId="0" xfId="0" applyFill="1" applyBorder="1" applyAlignment="1">
      <alignment horizontal="justify" vertical="top" wrapText="1"/>
    </xf>
    <xf numFmtId="0" fontId="8" fillId="2" borderId="0" xfId="0" applyFont="1" applyFill="1" applyBorder="1" applyAlignment="1">
      <alignment horizontal="justify" vertical="top" wrapText="1"/>
    </xf>
    <xf numFmtId="0" fontId="8" fillId="2" borderId="4" xfId="0" applyFont="1" applyFill="1" applyBorder="1" applyAlignment="1">
      <alignment horizontal="justify" vertical="top" wrapText="1"/>
    </xf>
    <xf numFmtId="0" fontId="0" fillId="0" borderId="2" xfId="0" applyFill="1" applyBorder="1" applyAlignment="1">
      <alignment horizontal="justify" vertical="top" wrapText="1"/>
    </xf>
    <xf numFmtId="4" fontId="0" fillId="3" borderId="20" xfId="0" applyNumberFormat="1" applyFill="1" applyBorder="1"/>
    <xf numFmtId="0" fontId="8" fillId="0" borderId="16" xfId="0" applyFont="1" applyFill="1" applyBorder="1" applyAlignment="1">
      <alignment horizontal="justify" vertical="justify" wrapText="1"/>
    </xf>
    <xf numFmtId="0" fontId="8" fillId="0" borderId="2" xfId="0" applyFont="1" applyFill="1" applyBorder="1" applyAlignment="1">
      <alignment horizontal="justify" vertical="justify" wrapText="1"/>
    </xf>
    <xf numFmtId="4" fontId="4" fillId="3" borderId="0" xfId="2" applyNumberFormat="1" applyFont="1" applyFill="1" applyBorder="1"/>
    <xf numFmtId="0" fontId="0" fillId="3" borderId="0" xfId="0" applyFill="1" applyBorder="1"/>
    <xf numFmtId="4" fontId="21" fillId="3" borderId="0" xfId="0" applyNumberFormat="1" applyFont="1" applyFill="1" applyBorder="1"/>
    <xf numFmtId="4" fontId="21" fillId="3" borderId="5" xfId="0" applyNumberFormat="1" applyFont="1" applyFill="1" applyBorder="1"/>
    <xf numFmtId="165" fontId="8" fillId="2" borderId="19" xfId="0" applyNumberFormat="1" applyFont="1" applyFill="1" applyBorder="1"/>
    <xf numFmtId="0" fontId="8" fillId="2" borderId="18" xfId="0" applyFont="1" applyFill="1" applyBorder="1" applyAlignment="1"/>
    <xf numFmtId="0" fontId="8" fillId="2" borderId="17" xfId="0" applyFont="1" applyFill="1" applyBorder="1" applyAlignment="1"/>
    <xf numFmtId="0" fontId="8" fillId="2" borderId="0" xfId="0" applyFont="1" applyFill="1" applyBorder="1" applyAlignment="1">
      <alignment horizontal="left" wrapText="1"/>
    </xf>
    <xf numFmtId="0" fontId="0" fillId="2" borderId="0" xfId="0" applyFill="1" applyBorder="1" applyAlignment="1"/>
    <xf numFmtId="0" fontId="0" fillId="2" borderId="4" xfId="0" applyFill="1" applyBorder="1" applyAlignment="1"/>
    <xf numFmtId="0" fontId="8" fillId="8" borderId="0" xfId="0" applyFont="1" applyFill="1"/>
    <xf numFmtId="4" fontId="8" fillId="8" borderId="0" xfId="0" applyNumberFormat="1" applyFont="1" applyFill="1"/>
    <xf numFmtId="4" fontId="8" fillId="8" borderId="0" xfId="2" applyNumberFormat="1" applyFont="1" applyFill="1"/>
    <xf numFmtId="165" fontId="8" fillId="8" borderId="0" xfId="0" applyNumberFormat="1" applyFont="1" applyFill="1" applyBorder="1"/>
    <xf numFmtId="0" fontId="17" fillId="2" borderId="0" xfId="0" applyFont="1" applyFill="1" applyBorder="1" applyAlignment="1">
      <alignment horizontal="center"/>
    </xf>
    <xf numFmtId="4" fontId="7" fillId="8" borderId="0" xfId="0" applyNumberFormat="1" applyFont="1" applyFill="1"/>
    <xf numFmtId="4" fontId="7" fillId="2" borderId="0" xfId="0" applyNumberFormat="1" applyFont="1" applyFill="1"/>
    <xf numFmtId="0" fontId="0" fillId="2" borderId="4" xfId="0" applyFill="1" applyBorder="1"/>
    <xf numFmtId="4" fontId="21" fillId="2" borderId="0" xfId="0" applyNumberFormat="1" applyFont="1" applyFill="1" applyBorder="1"/>
    <xf numFmtId="4" fontId="21" fillId="2" borderId="5" xfId="0" applyNumberFormat="1" applyFont="1" applyFill="1" applyBorder="1"/>
    <xf numFmtId="4" fontId="21" fillId="3" borderId="20" xfId="0" applyNumberFormat="1" applyFont="1" applyFill="1" applyBorder="1"/>
    <xf numFmtId="0" fontId="0" fillId="0" borderId="0" xfId="0" applyFill="1" applyBorder="1" applyAlignment="1">
      <alignment horizontal="justify" vertical="top" wrapText="1"/>
    </xf>
    <xf numFmtId="0" fontId="8" fillId="0" borderId="0" xfId="0" applyFont="1" applyFill="1" applyBorder="1" applyAlignment="1">
      <alignment horizontal="center" wrapText="1"/>
    </xf>
    <xf numFmtId="165" fontId="17" fillId="2" borderId="0" xfId="0" applyNumberFormat="1" applyFont="1" applyFill="1" applyBorder="1"/>
    <xf numFmtId="4" fontId="7" fillId="2" borderId="3" xfId="0" applyNumberFormat="1" applyFont="1" applyFill="1" applyBorder="1"/>
    <xf numFmtId="0" fontId="0" fillId="2" borderId="2" xfId="0" applyFill="1" applyBorder="1" applyAlignment="1">
      <alignment horizontal="justify" vertical="top" wrapText="1"/>
    </xf>
    <xf numFmtId="0" fontId="8" fillId="2" borderId="2" xfId="0" applyFont="1" applyFill="1" applyBorder="1" applyAlignment="1">
      <alignment horizontal="justify" vertical="top" wrapText="1"/>
    </xf>
    <xf numFmtId="0" fontId="8" fillId="2" borderId="1" xfId="0" applyFont="1" applyFill="1" applyBorder="1" applyAlignment="1">
      <alignment horizontal="justify" vertical="top" wrapText="1"/>
    </xf>
    <xf numFmtId="165" fontId="8" fillId="2" borderId="3" xfId="0" applyNumberFormat="1" applyFont="1" applyFill="1" applyBorder="1"/>
    <xf numFmtId="165" fontId="8" fillId="2" borderId="2" xfId="0" applyNumberFormat="1" applyFont="1" applyFill="1" applyBorder="1"/>
    <xf numFmtId="0" fontId="8" fillId="2" borderId="2" xfId="0" applyFont="1" applyFill="1" applyBorder="1" applyAlignment="1"/>
    <xf numFmtId="0" fontId="8" fillId="2" borderId="1" xfId="0" applyFont="1" applyFill="1" applyBorder="1" applyAlignment="1"/>
    <xf numFmtId="4" fontId="0" fillId="2" borderId="3" xfId="0" applyNumberFormat="1" applyFill="1" applyBorder="1"/>
    <xf numFmtId="4" fontId="7" fillId="2" borderId="20" xfId="0" applyNumberFormat="1" applyFont="1" applyFill="1" applyBorder="1"/>
    <xf numFmtId="0" fontId="20" fillId="2" borderId="16" xfId="0" applyFont="1" applyFill="1" applyBorder="1" applyAlignment="1">
      <alignment horizontal="center"/>
    </xf>
    <xf numFmtId="165" fontId="0" fillId="2" borderId="16" xfId="0" applyNumberFormat="1" applyFill="1" applyBorder="1"/>
    <xf numFmtId="0" fontId="0" fillId="0" borderId="3" xfId="0" applyFill="1" applyBorder="1" applyAlignment="1">
      <alignment horizontal="justify" vertical="top" wrapText="1"/>
    </xf>
    <xf numFmtId="0" fontId="8" fillId="2" borderId="2" xfId="0" applyFont="1" applyFill="1" applyBorder="1" applyAlignment="1">
      <alignment horizontal="left" wrapText="1"/>
    </xf>
    <xf numFmtId="0" fontId="18" fillId="8" borderId="0" xfId="0" applyFont="1" applyFill="1" applyBorder="1"/>
    <xf numFmtId="4" fontId="18" fillId="8" borderId="0" xfId="0" applyNumberFormat="1" applyFont="1" applyFill="1" applyBorder="1"/>
    <xf numFmtId="4" fontId="18" fillId="8" borderId="0" xfId="2" applyNumberFormat="1" applyFont="1" applyFill="1" applyBorder="1"/>
    <xf numFmtId="165" fontId="22" fillId="0" borderId="0" xfId="0" applyNumberFormat="1" applyFont="1" applyFill="1" applyBorder="1"/>
    <xf numFmtId="0" fontId="22" fillId="0" borderId="0" xfId="0" applyFont="1" applyFill="1" applyBorder="1" applyAlignment="1"/>
    <xf numFmtId="0" fontId="22" fillId="0" borderId="4" xfId="0" applyFont="1" applyFill="1" applyBorder="1" applyAlignment="1"/>
    <xf numFmtId="0" fontId="0" fillId="0" borderId="2" xfId="0" applyFill="1" applyBorder="1" applyAlignment="1"/>
    <xf numFmtId="0" fontId="0" fillId="0" borderId="1" xfId="0" applyFill="1" applyBorder="1" applyAlignment="1"/>
    <xf numFmtId="165" fontId="17" fillId="3" borderId="19" xfId="0" applyNumberFormat="1" applyFont="1" applyFill="1" applyBorder="1"/>
    <xf numFmtId="165" fontId="0" fillId="3" borderId="20" xfId="0" applyNumberFormat="1" applyFill="1" applyBorder="1"/>
    <xf numFmtId="4" fontId="7" fillId="10" borderId="0" xfId="2" applyNumberFormat="1" applyFont="1" applyFill="1"/>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applyAlignment="1">
      <alignment horizontal="center"/>
    </xf>
    <xf numFmtId="0" fontId="8" fillId="0" borderId="0" xfId="0" applyFont="1" applyFill="1" applyBorder="1" applyAlignment="1">
      <alignment horizontal="left" wrapText="1"/>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0" xfId="0" applyFont="1" applyFill="1" applyBorder="1" applyAlignment="1">
      <alignment horizontal="center"/>
    </xf>
    <xf numFmtId="0" fontId="12" fillId="3" borderId="4" xfId="0" applyFont="1" applyFill="1" applyBorder="1"/>
    <xf numFmtId="0" fontId="8" fillId="4" borderId="0" xfId="0" applyFont="1" applyFill="1" applyBorder="1"/>
    <xf numFmtId="168" fontId="8" fillId="4" borderId="0" xfId="0" applyNumberFormat="1" applyFont="1" applyFill="1" applyBorder="1"/>
    <xf numFmtId="165" fontId="8" fillId="4" borderId="0" xfId="0" applyNumberFormat="1" applyFont="1" applyFill="1" applyBorder="1"/>
    <xf numFmtId="168" fontId="8" fillId="0" borderId="0" xfId="0" applyNumberFormat="1" applyFont="1" applyBorder="1"/>
    <xf numFmtId="43" fontId="8" fillId="0" borderId="0" xfId="2" applyNumberFormat="1" applyFont="1" applyFill="1" applyBorder="1"/>
    <xf numFmtId="168" fontId="7" fillId="0" borderId="0" xfId="2" applyFont="1" applyFill="1" applyBorder="1"/>
    <xf numFmtId="168" fontId="2" fillId="0" borderId="0" xfId="2" applyFont="1" applyFill="1" applyBorder="1"/>
    <xf numFmtId="4" fontId="0" fillId="0" borderId="18" xfId="0" applyNumberFormat="1" applyBorder="1" applyAlignment="1"/>
    <xf numFmtId="4" fontId="0" fillId="0" borderId="19" xfId="0" applyNumberFormat="1" applyBorder="1" applyAlignment="1"/>
    <xf numFmtId="0" fontId="3" fillId="0" borderId="16" xfId="0" applyFont="1" applyBorder="1"/>
    <xf numFmtId="165" fontId="3" fillId="0" borderId="16" xfId="0" applyNumberFormat="1" applyFont="1" applyFill="1" applyBorder="1"/>
    <xf numFmtId="165" fontId="3" fillId="0" borderId="20" xfId="0" applyNumberFormat="1" applyFont="1" applyFill="1" applyBorder="1"/>
    <xf numFmtId="0" fontId="3" fillId="0" borderId="1" xfId="0" applyFont="1" applyFill="1" applyBorder="1"/>
    <xf numFmtId="0" fontId="3" fillId="0" borderId="2" xfId="0" applyFont="1" applyFill="1" applyBorder="1"/>
    <xf numFmtId="0" fontId="4" fillId="0" borderId="2" xfId="0" applyFont="1" applyFill="1" applyBorder="1"/>
    <xf numFmtId="0" fontId="4" fillId="0" borderId="2" xfId="0" applyFont="1" applyBorder="1"/>
    <xf numFmtId="165" fontId="4" fillId="0" borderId="2" xfId="0" applyNumberFormat="1" applyFont="1" applyFill="1" applyBorder="1"/>
    <xf numFmtId="165" fontId="4" fillId="0" borderId="16" xfId="0" applyNumberFormat="1" applyFont="1" applyFill="1" applyBorder="1"/>
    <xf numFmtId="164" fontId="3" fillId="0" borderId="16" xfId="0" applyNumberFormat="1" applyFont="1" applyFill="1" applyBorder="1"/>
    <xf numFmtId="0" fontId="0" fillId="0" borderId="0" xfId="0" applyFill="1" applyBorder="1" applyAlignment="1">
      <alignment wrapText="1"/>
    </xf>
    <xf numFmtId="0" fontId="8" fillId="0" borderId="0" xfId="0" applyFont="1" applyFill="1" applyBorder="1" applyAlignment="1">
      <alignment wrapText="1"/>
    </xf>
    <xf numFmtId="0" fontId="0" fillId="5" borderId="0" xfId="0" applyFill="1"/>
    <xf numFmtId="4" fontId="0" fillId="5" borderId="0" xfId="0" applyNumberFormat="1" applyFill="1"/>
    <xf numFmtId="4" fontId="7" fillId="5" borderId="0" xfId="2" applyNumberFormat="1" applyFont="1" applyFill="1"/>
    <xf numFmtId="165" fontId="0" fillId="5" borderId="0" xfId="0" applyNumberFormat="1" applyFill="1" applyBorder="1"/>
    <xf numFmtId="165" fontId="0" fillId="5" borderId="5" xfId="0" applyNumberFormat="1" applyFill="1" applyBorder="1"/>
    <xf numFmtId="4" fontId="8" fillId="5" borderId="0" xfId="0" applyNumberFormat="1" applyFont="1" applyFill="1" applyBorder="1" applyAlignment="1">
      <alignment horizontal="left" wrapText="1"/>
    </xf>
    <xf numFmtId="0" fontId="8" fillId="5" borderId="0" xfId="0" applyFont="1" applyFill="1" applyBorder="1" applyAlignment="1">
      <alignment horizontal="center"/>
    </xf>
    <xf numFmtId="0" fontId="8" fillId="5" borderId="4" xfId="0" applyFont="1" applyFill="1" applyBorder="1" applyAlignment="1">
      <alignment horizontal="left"/>
    </xf>
    <xf numFmtId="0" fontId="8" fillId="2" borderId="18" xfId="0" applyFont="1" applyFill="1" applyBorder="1" applyAlignment="1">
      <alignment horizontal="left" wrapText="1"/>
    </xf>
    <xf numFmtId="0" fontId="20" fillId="0" borderId="0" xfId="0" applyFont="1" applyFill="1" applyBorder="1" applyAlignment="1">
      <alignment horizontal="left" wrapText="1"/>
    </xf>
    <xf numFmtId="165" fontId="17" fillId="9" borderId="0" xfId="0" applyNumberFormat="1" applyFont="1" applyFill="1" applyBorder="1"/>
    <xf numFmtId="0" fontId="8" fillId="9" borderId="18" xfId="0" applyFont="1" applyFill="1" applyBorder="1" applyAlignment="1">
      <alignment horizontal="left" wrapText="1"/>
    </xf>
    <xf numFmtId="0" fontId="3" fillId="9" borderId="0" xfId="0" applyFont="1" applyFill="1" applyBorder="1" applyAlignment="1">
      <alignment wrapText="1"/>
    </xf>
    <xf numFmtId="0" fontId="8" fillId="9" borderId="0" xfId="0" applyFont="1" applyFill="1" applyBorder="1" applyAlignment="1">
      <alignment horizontal="left" wrapText="1"/>
    </xf>
    <xf numFmtId="0" fontId="20" fillId="2" borderId="0" xfId="0" applyFont="1" applyFill="1" applyBorder="1" applyAlignment="1">
      <alignment horizontal="left" wrapText="1"/>
    </xf>
    <xf numFmtId="0" fontId="0" fillId="8" borderId="0" xfId="0" applyFill="1" applyBorder="1" applyAlignment="1">
      <alignment wrapText="1"/>
    </xf>
    <xf numFmtId="0" fontId="8" fillId="2" borderId="16" xfId="0" applyFont="1" applyFill="1" applyBorder="1" applyAlignment="1">
      <alignment horizontal="left" wrapText="1"/>
    </xf>
    <xf numFmtId="0" fontId="8" fillId="3" borderId="22" xfId="0" applyFont="1" applyFill="1" applyBorder="1" applyAlignment="1">
      <alignment horizontal="center"/>
    </xf>
    <xf numFmtId="0" fontId="8" fillId="0" borderId="2" xfId="0" applyFont="1" applyFill="1" applyBorder="1" applyAlignment="1">
      <alignment horizontal="center" wrapText="1"/>
    </xf>
    <xf numFmtId="0" fontId="8" fillId="0" borderId="22" xfId="0" applyFont="1" applyFill="1" applyBorder="1" applyAlignment="1">
      <alignment textRotation="255"/>
    </xf>
    <xf numFmtId="0" fontId="8" fillId="0" borderId="22" xfId="0" applyFont="1" applyFill="1" applyBorder="1" applyAlignment="1">
      <alignment wrapText="1"/>
    </xf>
    <xf numFmtId="0" fontId="8" fillId="0" borderId="22"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10" xfId="0" applyFont="1" applyFill="1" applyBorder="1" applyAlignment="1">
      <alignment horizontal="center"/>
    </xf>
    <xf numFmtId="0" fontId="1" fillId="0" borderId="0" xfId="12"/>
    <xf numFmtId="0" fontId="1" fillId="0" borderId="0" xfId="12" applyAlignment="1">
      <alignment wrapText="1"/>
    </xf>
    <xf numFmtId="0" fontId="26" fillId="0" borderId="24" xfId="12" applyFont="1" applyBorder="1" applyAlignment="1">
      <alignment horizontal="center" wrapText="1"/>
    </xf>
    <xf numFmtId="0" fontId="26" fillId="0" borderId="20" xfId="12" applyFont="1" applyBorder="1" applyAlignment="1">
      <alignment horizontal="center" wrapText="1"/>
    </xf>
    <xf numFmtId="4" fontId="26" fillId="11" borderId="20" xfId="12" applyNumberFormat="1" applyFont="1" applyFill="1" applyBorder="1" applyAlignment="1">
      <alignment horizontal="center" wrapText="1"/>
    </xf>
    <xf numFmtId="4" fontId="26" fillId="12" borderId="20" xfId="12" applyNumberFormat="1" applyFont="1" applyFill="1" applyBorder="1" applyAlignment="1">
      <alignment horizontal="center" wrapText="1"/>
    </xf>
    <xf numFmtId="4" fontId="26" fillId="0" borderId="20" xfId="12" applyNumberFormat="1" applyFont="1" applyBorder="1" applyAlignment="1">
      <alignment horizontal="center" wrapText="1"/>
    </xf>
    <xf numFmtId="0" fontId="26" fillId="13" borderId="24" xfId="12" applyFont="1" applyFill="1" applyBorder="1" applyAlignment="1">
      <alignment horizontal="center" wrapText="1"/>
    </xf>
    <xf numFmtId="0" fontId="26" fillId="13" borderId="20" xfId="12" applyFont="1" applyFill="1" applyBorder="1" applyAlignment="1">
      <alignment horizontal="center" wrapText="1"/>
    </xf>
    <xf numFmtId="0" fontId="25" fillId="0" borderId="21" xfId="12" applyFont="1" applyBorder="1" applyAlignment="1">
      <alignment horizontal="center" wrapText="1"/>
    </xf>
    <xf numFmtId="0" fontId="25" fillId="0" borderId="21" xfId="12" applyFont="1" applyBorder="1" applyAlignment="1">
      <alignment wrapText="1"/>
    </xf>
    <xf numFmtId="4" fontId="26" fillId="12" borderId="0" xfId="12" applyNumberFormat="1" applyFont="1" applyFill="1" applyAlignment="1">
      <alignment horizontal="center" wrapText="1"/>
    </xf>
    <xf numFmtId="4" fontId="26" fillId="0" borderId="0" xfId="12" applyNumberFormat="1" applyFont="1" applyAlignment="1">
      <alignment horizontal="right"/>
    </xf>
    <xf numFmtId="4" fontId="1" fillId="0" borderId="0" xfId="12" applyNumberFormat="1" applyAlignment="1">
      <alignment wrapText="1"/>
    </xf>
    <xf numFmtId="4" fontId="1" fillId="0" borderId="0" xfId="12" applyNumberFormat="1"/>
    <xf numFmtId="0" fontId="8" fillId="0" borderId="1" xfId="0" applyFont="1" applyBorder="1" applyAlignment="1">
      <alignment horizontal="center"/>
    </xf>
    <xf numFmtId="0" fontId="8" fillId="0" borderId="2" xfId="0" applyFont="1" applyBorder="1" applyAlignment="1">
      <alignment horizontal="center"/>
    </xf>
    <xf numFmtId="0" fontId="0" fillId="0" borderId="3" xfId="0"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0" fillId="0" borderId="5" xfId="0" applyBorder="1" applyAlignment="1">
      <alignment horizontal="center"/>
    </xf>
    <xf numFmtId="0" fontId="8" fillId="0" borderId="5" xfId="0" applyFont="1" applyBorder="1" applyAlignment="1">
      <alignment horizontal="center"/>
    </xf>
    <xf numFmtId="0" fontId="0" fillId="0" borderId="0" xfId="0"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0" borderId="3" xfId="0" applyFont="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20" xfId="0" applyFont="1" applyFill="1" applyBorder="1" applyAlignment="1">
      <alignment horizontal="center"/>
    </xf>
    <xf numFmtId="0" fontId="0" fillId="0" borderId="18" xfId="0" applyBorder="1" applyAlignment="1"/>
    <xf numFmtId="0" fontId="8" fillId="0" borderId="4" xfId="0" quotePrefix="1" applyFont="1" applyBorder="1" applyAlignment="1">
      <alignment horizontal="center"/>
    </xf>
    <xf numFmtId="0" fontId="8" fillId="0" borderId="0" xfId="0" quotePrefix="1" applyFont="1" applyBorder="1" applyAlignment="1">
      <alignment horizontal="center"/>
    </xf>
    <xf numFmtId="0" fontId="8" fillId="0" borderId="5" xfId="0" quotePrefix="1" applyFont="1" applyBorder="1" applyAlignment="1">
      <alignment horizontal="center"/>
    </xf>
    <xf numFmtId="0" fontId="8" fillId="2" borderId="0" xfId="0" applyFont="1" applyFill="1" applyBorder="1" applyAlignment="1">
      <alignment horizontal="center"/>
    </xf>
    <xf numFmtId="0" fontId="8" fillId="2" borderId="4"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8" fillId="0" borderId="4" xfId="0" applyFont="1" applyFill="1" applyBorder="1" applyAlignment="1">
      <alignment horizontal="left" wrapText="1"/>
    </xf>
    <xf numFmtId="0" fontId="8" fillId="0" borderId="0" xfId="0" applyFont="1" applyFill="1" applyBorder="1" applyAlignment="1">
      <alignment horizontal="left" wrapText="1"/>
    </xf>
    <xf numFmtId="0" fontId="8" fillId="0" borderId="5" xfId="0" applyFont="1" applyFill="1" applyBorder="1" applyAlignment="1">
      <alignment horizontal="left" wrapText="1"/>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26" fillId="0" borderId="22" xfId="12" applyFont="1" applyBorder="1" applyAlignment="1">
      <alignment horizontal="center" wrapText="1"/>
    </xf>
    <xf numFmtId="0" fontId="26" fillId="0" borderId="23" xfId="12" applyFont="1" applyBorder="1" applyAlignment="1">
      <alignment horizontal="center" wrapText="1"/>
    </xf>
    <xf numFmtId="0" fontId="25" fillId="0" borderId="0" xfId="12" applyFont="1"/>
  </cellXfs>
  <cellStyles count="13">
    <cellStyle name="Euro" xfId="3"/>
    <cellStyle name="Hipervínculo 2" xfId="4"/>
    <cellStyle name="Millares" xfId="1" builtinId="3"/>
    <cellStyle name="Millares 2" xfId="2"/>
    <cellStyle name="Millares 3" xfId="5"/>
    <cellStyle name="Millares 4" xfId="6"/>
    <cellStyle name="Millares 5" xfId="7"/>
    <cellStyle name="Millares 6" xfId="8"/>
    <cellStyle name="Millares 7" xfId="9"/>
    <cellStyle name="Millares 8" xfId="10"/>
    <cellStyle name="Normal" xfId="0" builtinId="0"/>
    <cellStyle name="Normal 2" xfId="11"/>
    <cellStyle name="Normal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6/PRESUPUESTO%20EXTRAORDINARIO%201/EXPRESION%20FINANCIERA%20PRESUP%20201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8/EXTRA-02-2018/original/RESUM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5/PRESUPUESTO%20EXTRAORDINARIO%201/ORIGINAL/EXPRESION%20FINANCIERA%20PRESUP%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8/EXTRA-02-2018/contraloria/EXPRESION%20FINANCIERA%20PRESUP%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8/EXTRA-02-2018/original/PROGRAM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7/EXTRA%201-2017/extraordinario%201-2017/EXPRESION%20FINANCIERA%20PRESUP%20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6/PRESUPUESTO%20EXTRAORDINARIO%201/EXPRESION%20FINANCIERA%20PRESUP%20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8/EXTRA-02-2018/contraloria/PROGRAM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paldo%20Ana%20Maria/PRESUPUESTO%202016/original/modelo_calculo_recursos_especific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8/EXTRA-02-2018/original/EXPRESION%20FINANCIERA%20PRESUP%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de Recursos"/>
    </sheetNames>
    <sheetDataSet>
      <sheetData sheetId="0"/>
      <sheetData sheetId="1"/>
      <sheetData sheetId="2"/>
      <sheetData sheetId="3"/>
      <sheetData sheetId="4"/>
      <sheetData sheetId="5"/>
      <sheetData sheetId="6"/>
      <sheetData sheetId="7"/>
      <sheetData sheetId="8">
        <row r="21">
          <cell r="B21" t="str">
            <v>CONSTRUCCION DE I ETAPA SALON MULTIUSOS SECTOR ESTE SAN RAFAEL</v>
          </cell>
        </row>
      </sheetData>
      <sheetData sheetId="9"/>
      <sheetData sheetId="1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rog I"/>
      <sheetName val="AUDITORIA"/>
      <sheetName val="Prog II"/>
      <sheetName val="II-7"/>
      <sheetName val="II-09"/>
      <sheetName val="II-10"/>
      <sheetName val="II-11"/>
      <sheetName val="II-23"/>
      <sheetName val="II-30"/>
      <sheetName val="Prog III"/>
      <sheetName val="Edificio"/>
      <sheetName val="Vias de Comunicación"/>
      <sheetName val="III-02-02"/>
      <sheetName val="III-02-03"/>
      <sheetName val="Instalaciones "/>
      <sheetName val="Otros Proyectos"/>
      <sheetName val="III-06-01"/>
      <sheetName val="Programa IV"/>
      <sheetName val="Edificio IV "/>
      <sheetName val="Vias Comunicación IV"/>
      <sheetName val="Instalaciones IV"/>
      <sheetName val="Otros Proyectos IV"/>
      <sheetName val="Remuneraciones"/>
    </sheetNames>
    <sheetDataSet>
      <sheetData sheetId="0"/>
      <sheetData sheetId="1"/>
      <sheetData sheetId="2"/>
      <sheetData sheetId="3"/>
      <sheetData sheetId="4"/>
      <sheetData sheetId="5"/>
      <sheetData sheetId="6"/>
      <sheetData sheetId="7"/>
      <sheetData sheetId="8"/>
      <sheetData sheetId="9">
        <row r="154">
          <cell r="G154">
            <v>88000000</v>
          </cell>
        </row>
        <row r="161">
          <cell r="G161">
            <v>388228993.60000002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de Recursos"/>
    </sheetNames>
    <sheetDataSet>
      <sheetData sheetId="0"/>
      <sheetData sheetId="1"/>
      <sheetData sheetId="2"/>
      <sheetData sheetId="3"/>
      <sheetData sheetId="4"/>
      <sheetData sheetId="5"/>
      <sheetData sheetId="6"/>
      <sheetData sheetId="7"/>
      <sheetData sheetId="8">
        <row r="21">
          <cell r="B21" t="str">
            <v>CONSTRUCCION DE I ETAPA SALON MULTIUSOS SECTOR ESTE SAN RAFAEL</v>
          </cell>
        </row>
      </sheetData>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sheetName val="Hoja1"/>
    </sheetNames>
    <sheetDataSet>
      <sheetData sheetId="0">
        <row r="157">
          <cell r="C157">
            <v>3821489886.5299997</v>
          </cell>
        </row>
        <row r="159">
          <cell r="C159">
            <v>7882424033.2999983</v>
          </cell>
        </row>
        <row r="205">
          <cell r="D205">
            <v>11825671980.109999</v>
          </cell>
        </row>
      </sheetData>
      <sheetData sheetId="1">
        <row r="7">
          <cell r="E7">
            <v>11825671980.109999</v>
          </cell>
        </row>
      </sheetData>
      <sheetData sheetId="2"/>
      <sheetData sheetId="3">
        <row r="8">
          <cell r="E8">
            <v>2653466</v>
          </cell>
        </row>
        <row r="10">
          <cell r="E10">
            <v>1703034129.8499999</v>
          </cell>
        </row>
        <row r="12">
          <cell r="E12">
            <v>109472035.31</v>
          </cell>
        </row>
        <row r="16">
          <cell r="E16">
            <v>750004649.78999996</v>
          </cell>
        </row>
      </sheetData>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PRG1"/>
      <sheetName val="Auditoría"/>
      <sheetName val="PRG2"/>
      <sheetName val="PROG3"/>
      <sheetName val="PROG4"/>
      <sheetName val="PRG2-1"/>
      <sheetName val="PRG2-2"/>
      <sheetName val="PRG2-5"/>
      <sheetName val="PRG2-6"/>
      <sheetName val="PRG2-7"/>
      <sheetName val="PRG2-9"/>
      <sheetName val="PRG2-10"/>
      <sheetName val="PRG2-11"/>
      <sheetName val="PRG2-13"/>
      <sheetName val="PRG2-18"/>
      <sheetName val="PRG2-23"/>
      <sheetName val="PRG2-25"/>
      <sheetName val="PRG2-27"/>
      <sheetName val="PRG2-28"/>
      <sheetName val="PRG2-29"/>
      <sheetName val="PRG2-30"/>
      <sheetName val="PRG2-31"/>
      <sheetName val="PRG3-"/>
      <sheetName val="Hoja1"/>
      <sheetName val="III-02-01"/>
      <sheetName val="III-06-01"/>
      <sheetName val="III-06-02"/>
      <sheetName val="PRG4"/>
    </sheetNames>
    <sheetDataSet>
      <sheetData sheetId="0">
        <row r="45">
          <cell r="F45">
            <v>55781953.399999999</v>
          </cell>
        </row>
      </sheetData>
      <sheetData sheetId="1">
        <row r="16">
          <cell r="F16">
            <v>0</v>
          </cell>
        </row>
      </sheetData>
      <sheetData sheetId="2">
        <row r="16">
          <cell r="F16">
            <v>0</v>
          </cell>
        </row>
      </sheetData>
      <sheetData sheetId="3">
        <row r="16">
          <cell r="F16">
            <v>0</v>
          </cell>
        </row>
      </sheetData>
      <sheetData sheetId="4">
        <row r="16">
          <cell r="F16">
            <v>0</v>
          </cell>
        </row>
      </sheetData>
      <sheetData sheetId="5">
        <row r="16">
          <cell r="F16">
            <v>0</v>
          </cell>
        </row>
        <row r="45">
          <cell r="H45">
            <v>15855291.27</v>
          </cell>
        </row>
        <row r="102">
          <cell r="H102">
            <v>0</v>
          </cell>
        </row>
        <row r="132">
          <cell r="H132">
            <v>0</v>
          </cell>
        </row>
        <row r="137">
          <cell r="H137">
            <v>153000000</v>
          </cell>
        </row>
        <row r="215">
          <cell r="H215">
            <v>42508964.899999999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sheetName val="Hoja1"/>
    </sheetNames>
    <sheetDataSet>
      <sheetData sheetId="0">
        <row r="16">
          <cell r="A16" t="str">
            <v>1.1.2.1.01.00.0.0.000</v>
          </cell>
        </row>
      </sheetData>
      <sheetData sheetId="1">
        <row r="7">
          <cell r="E7">
            <v>8208349807.2399998</v>
          </cell>
        </row>
      </sheetData>
      <sheetData sheetId="2">
        <row r="10">
          <cell r="E10">
            <v>78093275.25</v>
          </cell>
        </row>
      </sheetData>
      <sheetData sheetId="3">
        <row r="10">
          <cell r="E10">
            <v>175259058.34</v>
          </cell>
        </row>
        <row r="22">
          <cell r="E22">
            <v>0</v>
          </cell>
        </row>
      </sheetData>
      <sheetData sheetId="4">
        <row r="10">
          <cell r="E10">
            <v>1674176682.4200001</v>
          </cell>
        </row>
      </sheetData>
      <sheetData sheetId="5">
        <row r="16">
          <cell r="E16">
            <v>66439247.299999997</v>
          </cell>
        </row>
      </sheetData>
      <sheetData sheetId="6">
        <row r="8">
          <cell r="E8">
            <v>98923765.870000005</v>
          </cell>
        </row>
      </sheetData>
      <sheetData sheetId="7">
        <row r="11">
          <cell r="B11" t="str">
            <v>Aseo de Vías y Sitios Públicos</v>
          </cell>
        </row>
      </sheetData>
      <sheetData sheetId="8">
        <row r="13">
          <cell r="B13" t="str">
            <v>Construcción salón Multiusos Salón la Paz</v>
          </cell>
        </row>
      </sheetData>
      <sheetData sheetId="9">
        <row r="12">
          <cell r="B12" t="str">
            <v>IV-01-01</v>
          </cell>
        </row>
      </sheetData>
      <sheetData sheetId="10"/>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eneral"/>
      <sheetName val="PRG1"/>
      <sheetName val="Auditoría"/>
      <sheetName val="PRG2"/>
      <sheetName val="PROG3"/>
      <sheetName val="PROG4"/>
      <sheetName val="PRG2-1"/>
      <sheetName val="PRG2-2"/>
      <sheetName val="PRG2-5"/>
      <sheetName val="PRG2-6"/>
      <sheetName val="PRG2-7"/>
      <sheetName val="PRG2-9"/>
      <sheetName val="PRG2-10"/>
      <sheetName val="PRG2-11"/>
      <sheetName val="PRG2-13"/>
      <sheetName val="PRG2-18"/>
      <sheetName val="PRG2-23"/>
      <sheetName val="PRG2-25"/>
      <sheetName val="PRG2-27"/>
      <sheetName val="PRG2-28"/>
      <sheetName val="PRG2-29"/>
      <sheetName val="PRG2-30"/>
      <sheetName val="PRG2-31"/>
      <sheetName val="PRG3-"/>
      <sheetName val="Hoja1"/>
      <sheetName val="III-02-01"/>
      <sheetName val="III-06-01"/>
      <sheetName val="III-06-02"/>
      <sheetName val="PRG4"/>
    </sheetNames>
    <sheetDataSet>
      <sheetData sheetId="0">
        <row r="13">
          <cell r="F13">
            <v>0</v>
          </cell>
        </row>
      </sheetData>
      <sheetData sheetId="1">
        <row r="13">
          <cell r="H13">
            <v>0</v>
          </cell>
        </row>
        <row r="16">
          <cell r="F16">
            <v>0</v>
          </cell>
        </row>
        <row r="17">
          <cell r="F17">
            <v>0</v>
          </cell>
        </row>
        <row r="18">
          <cell r="F18">
            <v>0</v>
          </cell>
        </row>
        <row r="19">
          <cell r="F19">
            <v>0</v>
          </cell>
        </row>
        <row r="21">
          <cell r="F21">
            <v>0</v>
          </cell>
        </row>
        <row r="22">
          <cell r="F22">
            <v>0</v>
          </cell>
        </row>
        <row r="23">
          <cell r="F23">
            <v>0</v>
          </cell>
        </row>
        <row r="24">
          <cell r="F24">
            <v>0</v>
          </cell>
        </row>
        <row r="26">
          <cell r="F26">
            <v>0</v>
          </cell>
        </row>
        <row r="27">
          <cell r="F27">
            <v>0</v>
          </cell>
        </row>
        <row r="28">
          <cell r="F28">
            <v>0</v>
          </cell>
        </row>
        <row r="29">
          <cell r="F29">
            <v>0</v>
          </cell>
        </row>
        <row r="30">
          <cell r="F30">
            <v>0</v>
          </cell>
        </row>
        <row r="32">
          <cell r="F32">
            <v>0</v>
          </cell>
        </row>
        <row r="33">
          <cell r="F33">
            <v>0</v>
          </cell>
        </row>
        <row r="35">
          <cell r="F35">
            <v>0</v>
          </cell>
        </row>
        <row r="36">
          <cell r="F36">
            <v>0</v>
          </cell>
        </row>
        <row r="37">
          <cell r="F37">
            <v>0</v>
          </cell>
        </row>
        <row r="38">
          <cell r="F38">
            <v>0</v>
          </cell>
        </row>
        <row r="39">
          <cell r="F39">
            <v>0</v>
          </cell>
        </row>
        <row r="42">
          <cell r="F42">
            <v>0</v>
          </cell>
        </row>
        <row r="43">
          <cell r="F43">
            <v>0</v>
          </cell>
        </row>
        <row r="47">
          <cell r="F47">
            <v>0</v>
          </cell>
        </row>
        <row r="48">
          <cell r="F48">
            <v>0</v>
          </cell>
        </row>
        <row r="49">
          <cell r="F49">
            <v>0</v>
          </cell>
        </row>
        <row r="50">
          <cell r="F50">
            <v>0</v>
          </cell>
        </row>
        <row r="51">
          <cell r="F51">
            <v>0</v>
          </cell>
        </row>
        <row r="53">
          <cell r="F53">
            <v>0</v>
          </cell>
        </row>
        <row r="54">
          <cell r="F54">
            <v>0</v>
          </cell>
        </row>
        <row r="55">
          <cell r="F55">
            <v>0</v>
          </cell>
        </row>
        <row r="56">
          <cell r="F56">
            <v>0</v>
          </cell>
        </row>
        <row r="57">
          <cell r="F57">
            <v>0</v>
          </cell>
        </row>
        <row r="59">
          <cell r="F59">
            <v>0</v>
          </cell>
        </row>
        <row r="60">
          <cell r="F60">
            <v>0</v>
          </cell>
        </row>
        <row r="61">
          <cell r="F61">
            <v>2200000</v>
          </cell>
        </row>
        <row r="62">
          <cell r="F62">
            <v>0</v>
          </cell>
        </row>
        <row r="63">
          <cell r="F63">
            <v>0</v>
          </cell>
        </row>
        <row r="64">
          <cell r="F64">
            <v>0</v>
          </cell>
        </row>
        <row r="65">
          <cell r="F65">
            <v>830000</v>
          </cell>
        </row>
        <row r="67">
          <cell r="F67">
            <v>0</v>
          </cell>
        </row>
        <row r="68">
          <cell r="F68">
            <v>27500000</v>
          </cell>
        </row>
        <row r="69">
          <cell r="F69">
            <v>0</v>
          </cell>
        </row>
        <row r="70">
          <cell r="F70">
            <v>500000</v>
          </cell>
        </row>
        <row r="71">
          <cell r="F71">
            <v>0</v>
          </cell>
        </row>
        <row r="72">
          <cell r="F72">
            <v>5500000</v>
          </cell>
        </row>
        <row r="73">
          <cell r="F73">
            <v>0</v>
          </cell>
        </row>
        <row r="75">
          <cell r="F75">
            <v>0</v>
          </cell>
        </row>
        <row r="76">
          <cell r="F76">
            <v>0</v>
          </cell>
        </row>
        <row r="77">
          <cell r="F77">
            <v>0</v>
          </cell>
        </row>
        <row r="78">
          <cell r="F78">
            <v>0</v>
          </cell>
        </row>
        <row r="80">
          <cell r="F80">
            <v>0</v>
          </cell>
        </row>
        <row r="82">
          <cell r="F82">
            <v>1839935</v>
          </cell>
        </row>
        <row r="83">
          <cell r="F83">
            <v>0</v>
          </cell>
        </row>
        <row r="84">
          <cell r="F84">
            <v>0</v>
          </cell>
        </row>
        <row r="86">
          <cell r="F86">
            <v>11910000</v>
          </cell>
        </row>
        <row r="87">
          <cell r="F87">
            <v>0</v>
          </cell>
        </row>
        <row r="88">
          <cell r="F88">
            <v>0</v>
          </cell>
        </row>
        <row r="89">
          <cell r="F89">
            <v>0</v>
          </cell>
        </row>
        <row r="90">
          <cell r="F90">
            <v>1000000</v>
          </cell>
        </row>
        <row r="91">
          <cell r="F91">
            <v>0</v>
          </cell>
        </row>
        <row r="92">
          <cell r="F92">
            <v>4502018.4000000004</v>
          </cell>
        </row>
        <row r="93">
          <cell r="F93">
            <v>0</v>
          </cell>
        </row>
        <row r="94">
          <cell r="F94">
            <v>0</v>
          </cell>
        </row>
        <row r="96">
          <cell r="F96">
            <v>0</v>
          </cell>
        </row>
        <row r="98">
          <cell r="F98">
            <v>0</v>
          </cell>
        </row>
        <row r="99">
          <cell r="F99">
            <v>0</v>
          </cell>
        </row>
        <row r="100">
          <cell r="F100">
            <v>0</v>
          </cell>
        </row>
        <row r="104">
          <cell r="F104">
            <v>0</v>
          </cell>
        </row>
        <row r="105">
          <cell r="F105">
            <v>0</v>
          </cell>
        </row>
        <row r="106">
          <cell r="F106">
            <v>20000</v>
          </cell>
        </row>
        <row r="107">
          <cell r="F107">
            <v>100000</v>
          </cell>
        </row>
        <row r="109">
          <cell r="F109">
            <v>0</v>
          </cell>
        </row>
        <row r="110">
          <cell r="F110">
            <v>0</v>
          </cell>
        </row>
        <row r="112">
          <cell r="F112">
            <v>500000</v>
          </cell>
        </row>
        <row r="113">
          <cell r="F113">
            <v>0</v>
          </cell>
        </row>
        <row r="114">
          <cell r="F114">
            <v>0</v>
          </cell>
        </row>
        <row r="115">
          <cell r="F115">
            <v>0</v>
          </cell>
        </row>
        <row r="116">
          <cell r="F116">
            <v>0</v>
          </cell>
        </row>
        <row r="117">
          <cell r="F117">
            <v>0</v>
          </cell>
        </row>
        <row r="118">
          <cell r="F118">
            <v>0</v>
          </cell>
        </row>
        <row r="120">
          <cell r="F120">
            <v>0</v>
          </cell>
        </row>
        <row r="121">
          <cell r="F121">
            <v>0</v>
          </cell>
        </row>
        <row r="123">
          <cell r="F123">
            <v>3961276.18</v>
          </cell>
        </row>
        <row r="124">
          <cell r="F124">
            <v>0</v>
          </cell>
        </row>
        <row r="125">
          <cell r="F125">
            <v>3393522.52</v>
          </cell>
        </row>
        <row r="126">
          <cell r="F126">
            <v>0</v>
          </cell>
        </row>
        <row r="127">
          <cell r="F127">
            <v>0</v>
          </cell>
        </row>
        <row r="128">
          <cell r="F128">
            <v>0</v>
          </cell>
        </row>
        <row r="129">
          <cell r="F129">
            <v>0</v>
          </cell>
        </row>
        <row r="130">
          <cell r="F130">
            <v>0</v>
          </cell>
        </row>
        <row r="134">
          <cell r="F134">
            <v>0</v>
          </cell>
        </row>
        <row r="135">
          <cell r="F135">
            <v>0</v>
          </cell>
        </row>
        <row r="139">
          <cell r="F139">
            <v>0</v>
          </cell>
        </row>
        <row r="140">
          <cell r="F140">
            <v>1700000</v>
          </cell>
        </row>
        <row r="141">
          <cell r="F141">
            <v>5550000</v>
          </cell>
        </row>
        <row r="142">
          <cell r="F142">
            <v>14179338</v>
          </cell>
        </row>
        <row r="143">
          <cell r="F143">
            <v>5000000</v>
          </cell>
        </row>
        <row r="144">
          <cell r="F144">
            <v>0</v>
          </cell>
        </row>
        <row r="145">
          <cell r="F145">
            <v>0</v>
          </cell>
        </row>
        <row r="146">
          <cell r="F146">
            <v>0</v>
          </cell>
        </row>
        <row r="148">
          <cell r="F148">
            <v>0</v>
          </cell>
        </row>
        <row r="149">
          <cell r="F149">
            <v>0</v>
          </cell>
        </row>
        <row r="150">
          <cell r="F150">
            <v>0</v>
          </cell>
        </row>
        <row r="151">
          <cell r="F151">
            <v>0</v>
          </cell>
        </row>
        <row r="152">
          <cell r="F152">
            <v>0</v>
          </cell>
        </row>
        <row r="154">
          <cell r="F154">
            <v>0</v>
          </cell>
        </row>
        <row r="155">
          <cell r="F155">
            <v>0</v>
          </cell>
        </row>
        <row r="156">
          <cell r="F156">
            <v>0</v>
          </cell>
        </row>
        <row r="158">
          <cell r="F158">
            <v>0</v>
          </cell>
        </row>
        <row r="159">
          <cell r="F159">
            <v>400000</v>
          </cell>
        </row>
        <row r="160">
          <cell r="F160">
            <v>0</v>
          </cell>
        </row>
        <row r="164">
          <cell r="F164">
            <v>10136741</v>
          </cell>
        </row>
        <row r="165">
          <cell r="F165">
            <v>35245703.43</v>
          </cell>
        </row>
        <row r="166">
          <cell r="F166">
            <v>718022839.84000003</v>
          </cell>
        </row>
        <row r="167">
          <cell r="F167">
            <v>63104519.280000001</v>
          </cell>
        </row>
        <row r="168">
          <cell r="F168">
            <v>0</v>
          </cell>
        </row>
        <row r="169">
          <cell r="F169">
            <v>0</v>
          </cell>
        </row>
        <row r="170">
          <cell r="F170">
            <v>0</v>
          </cell>
        </row>
        <row r="172">
          <cell r="F172">
            <v>0</v>
          </cell>
        </row>
        <row r="173">
          <cell r="F173">
            <v>0</v>
          </cell>
        </row>
        <row r="174">
          <cell r="F174">
            <v>0</v>
          </cell>
        </row>
        <row r="176">
          <cell r="F176">
            <v>0</v>
          </cell>
        </row>
        <row r="177">
          <cell r="F177">
            <v>0</v>
          </cell>
        </row>
        <row r="178">
          <cell r="F178">
            <v>0</v>
          </cell>
        </row>
        <row r="179">
          <cell r="F179">
            <v>0</v>
          </cell>
        </row>
        <row r="180">
          <cell r="F180">
            <v>0</v>
          </cell>
        </row>
        <row r="181">
          <cell r="F181">
            <v>0</v>
          </cell>
        </row>
        <row r="183">
          <cell r="F183">
            <v>0</v>
          </cell>
        </row>
        <row r="184">
          <cell r="F184">
            <v>0</v>
          </cell>
        </row>
        <row r="185">
          <cell r="F185">
            <v>0</v>
          </cell>
        </row>
        <row r="186">
          <cell r="F186">
            <v>0</v>
          </cell>
        </row>
        <row r="188">
          <cell r="F188">
            <v>0</v>
          </cell>
        </row>
        <row r="190">
          <cell r="F190">
            <v>0</v>
          </cell>
        </row>
        <row r="191">
          <cell r="F191">
            <v>25000000</v>
          </cell>
        </row>
        <row r="195">
          <cell r="F195">
            <v>0</v>
          </cell>
        </row>
        <row r="196">
          <cell r="F196">
            <v>0</v>
          </cell>
        </row>
        <row r="197">
          <cell r="F197">
            <v>14038.11</v>
          </cell>
        </row>
        <row r="198">
          <cell r="F198">
            <v>37434.97</v>
          </cell>
        </row>
        <row r="199">
          <cell r="F199">
            <v>0</v>
          </cell>
        </row>
        <row r="200">
          <cell r="F200">
            <v>0</v>
          </cell>
        </row>
        <row r="202">
          <cell r="F202">
            <v>0</v>
          </cell>
        </row>
        <row r="204">
          <cell r="F204">
            <v>0</v>
          </cell>
        </row>
        <row r="205">
          <cell r="F205">
            <v>0</v>
          </cell>
        </row>
        <row r="206">
          <cell r="F206">
            <v>0</v>
          </cell>
        </row>
        <row r="207">
          <cell r="F207">
            <v>0</v>
          </cell>
        </row>
        <row r="211">
          <cell r="F211">
            <v>0</v>
          </cell>
        </row>
        <row r="212">
          <cell r="F212">
            <v>0</v>
          </cell>
        </row>
        <row r="217">
          <cell r="F217">
            <v>0</v>
          </cell>
        </row>
        <row r="220">
          <cell r="F220">
            <v>0</v>
          </cell>
        </row>
        <row r="221">
          <cell r="F221">
            <v>0</v>
          </cell>
        </row>
      </sheetData>
      <sheetData sheetId="2">
        <row r="16">
          <cell r="F16">
            <v>0</v>
          </cell>
        </row>
        <row r="17">
          <cell r="F17">
            <v>0</v>
          </cell>
        </row>
        <row r="18">
          <cell r="F18">
            <v>0</v>
          </cell>
        </row>
        <row r="19">
          <cell r="F19">
            <v>0</v>
          </cell>
        </row>
        <row r="21">
          <cell r="F21">
            <v>0</v>
          </cell>
        </row>
        <row r="22">
          <cell r="F22">
            <v>0</v>
          </cell>
        </row>
        <row r="23">
          <cell r="F23">
            <v>0</v>
          </cell>
        </row>
        <row r="24">
          <cell r="F24">
            <v>0</v>
          </cell>
        </row>
        <row r="26">
          <cell r="F26">
            <v>0</v>
          </cell>
        </row>
        <row r="27">
          <cell r="F27">
            <v>0</v>
          </cell>
        </row>
        <row r="28">
          <cell r="F28">
            <v>0</v>
          </cell>
        </row>
        <row r="29">
          <cell r="F29">
            <v>0</v>
          </cell>
        </row>
        <row r="30">
          <cell r="F30">
            <v>0</v>
          </cell>
        </row>
        <row r="32">
          <cell r="F32">
            <v>0</v>
          </cell>
        </row>
        <row r="33">
          <cell r="F33">
            <v>0</v>
          </cell>
        </row>
        <row r="35">
          <cell r="F35">
            <v>0</v>
          </cell>
        </row>
        <row r="36">
          <cell r="F36">
            <v>0</v>
          </cell>
        </row>
        <row r="37">
          <cell r="F37">
            <v>0</v>
          </cell>
        </row>
        <row r="39">
          <cell r="F39">
            <v>0</v>
          </cell>
        </row>
        <row r="42">
          <cell r="F42">
            <v>0</v>
          </cell>
        </row>
        <row r="43">
          <cell r="F43">
            <v>0</v>
          </cell>
        </row>
        <row r="47">
          <cell r="F47">
            <v>0</v>
          </cell>
        </row>
        <row r="48">
          <cell r="F48">
            <v>0</v>
          </cell>
        </row>
        <row r="49">
          <cell r="F49">
            <v>0</v>
          </cell>
        </row>
        <row r="50">
          <cell r="F50">
            <v>0</v>
          </cell>
        </row>
        <row r="51">
          <cell r="F51">
            <v>0</v>
          </cell>
        </row>
        <row r="53">
          <cell r="F53">
            <v>0</v>
          </cell>
        </row>
        <row r="54">
          <cell r="F54">
            <v>0</v>
          </cell>
        </row>
        <row r="55">
          <cell r="F55">
            <v>0</v>
          </cell>
        </row>
        <row r="56">
          <cell r="F56">
            <v>0</v>
          </cell>
        </row>
        <row r="57">
          <cell r="F57">
            <v>0</v>
          </cell>
        </row>
        <row r="59">
          <cell r="F59">
            <v>0</v>
          </cell>
        </row>
        <row r="60">
          <cell r="F60">
            <v>0</v>
          </cell>
        </row>
        <row r="61">
          <cell r="F61">
            <v>0</v>
          </cell>
        </row>
        <row r="62">
          <cell r="F62">
            <v>0</v>
          </cell>
        </row>
        <row r="63">
          <cell r="F63">
            <v>0</v>
          </cell>
        </row>
        <row r="64">
          <cell r="F64">
            <v>0</v>
          </cell>
        </row>
        <row r="65">
          <cell r="F65">
            <v>0</v>
          </cell>
        </row>
        <row r="67">
          <cell r="F67">
            <v>0</v>
          </cell>
        </row>
        <row r="68">
          <cell r="F68">
            <v>0</v>
          </cell>
        </row>
        <row r="69">
          <cell r="F69">
            <v>0</v>
          </cell>
        </row>
        <row r="70">
          <cell r="F70">
            <v>0</v>
          </cell>
        </row>
        <row r="71">
          <cell r="F71">
            <v>0</v>
          </cell>
        </row>
        <row r="72">
          <cell r="F72">
            <v>0</v>
          </cell>
        </row>
        <row r="73">
          <cell r="F73">
            <v>0</v>
          </cell>
        </row>
        <row r="75">
          <cell r="F75">
            <v>0</v>
          </cell>
        </row>
        <row r="76">
          <cell r="F76">
            <v>0</v>
          </cell>
        </row>
        <row r="77">
          <cell r="F77">
            <v>0</v>
          </cell>
        </row>
        <row r="78">
          <cell r="F78">
            <v>0</v>
          </cell>
        </row>
        <row r="80">
          <cell r="F80">
            <v>0</v>
          </cell>
        </row>
        <row r="82">
          <cell r="F82">
            <v>0</v>
          </cell>
        </row>
        <row r="83">
          <cell r="F83">
            <v>0</v>
          </cell>
        </row>
        <row r="84">
          <cell r="F84">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6">
          <cell r="F96">
            <v>0</v>
          </cell>
        </row>
        <row r="98">
          <cell r="F98">
            <v>0</v>
          </cell>
        </row>
        <row r="99">
          <cell r="F99">
            <v>0</v>
          </cell>
        </row>
        <row r="100">
          <cell r="F100">
            <v>0</v>
          </cell>
        </row>
        <row r="104">
          <cell r="F104">
            <v>0</v>
          </cell>
        </row>
        <row r="105">
          <cell r="F105">
            <v>0</v>
          </cell>
        </row>
        <row r="106">
          <cell r="F106">
            <v>0</v>
          </cell>
        </row>
        <row r="107">
          <cell r="F107">
            <v>0</v>
          </cell>
        </row>
        <row r="109">
          <cell r="F109">
            <v>0</v>
          </cell>
        </row>
        <row r="110">
          <cell r="F110">
            <v>0</v>
          </cell>
        </row>
        <row r="112">
          <cell r="F112">
            <v>0</v>
          </cell>
        </row>
        <row r="113">
          <cell r="F113">
            <v>0</v>
          </cell>
        </row>
        <row r="114">
          <cell r="F114">
            <v>0</v>
          </cell>
        </row>
        <row r="115">
          <cell r="F115">
            <v>0</v>
          </cell>
        </row>
        <row r="116">
          <cell r="F116">
            <v>0</v>
          </cell>
        </row>
        <row r="117">
          <cell r="F117">
            <v>0</v>
          </cell>
        </row>
        <row r="118">
          <cell r="F118">
            <v>0</v>
          </cell>
        </row>
        <row r="120">
          <cell r="F120">
            <v>0</v>
          </cell>
        </row>
        <row r="121">
          <cell r="F121">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4">
          <cell r="F134">
            <v>0</v>
          </cell>
        </row>
        <row r="135">
          <cell r="F135">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8">
          <cell r="F148">
            <v>0</v>
          </cell>
        </row>
        <row r="149">
          <cell r="F149">
            <v>0</v>
          </cell>
        </row>
        <row r="150">
          <cell r="F150">
            <v>0</v>
          </cell>
        </row>
        <row r="151">
          <cell r="F151">
            <v>0</v>
          </cell>
        </row>
        <row r="152">
          <cell r="F152">
            <v>0</v>
          </cell>
        </row>
        <row r="154">
          <cell r="F154">
            <v>0</v>
          </cell>
        </row>
        <row r="155">
          <cell r="F155">
            <v>0</v>
          </cell>
        </row>
        <row r="156">
          <cell r="F156">
            <v>0</v>
          </cell>
        </row>
        <row r="158">
          <cell r="F158">
            <v>0</v>
          </cell>
        </row>
        <row r="159">
          <cell r="F159">
            <v>0</v>
          </cell>
        </row>
        <row r="160">
          <cell r="F160">
            <v>0</v>
          </cell>
        </row>
        <row r="164">
          <cell r="F164">
            <v>0</v>
          </cell>
        </row>
        <row r="165">
          <cell r="F165">
            <v>0</v>
          </cell>
        </row>
        <row r="166">
          <cell r="F166">
            <v>0</v>
          </cell>
        </row>
        <row r="167">
          <cell r="F167">
            <v>0</v>
          </cell>
        </row>
        <row r="168">
          <cell r="F168">
            <v>0</v>
          </cell>
        </row>
        <row r="169">
          <cell r="F169">
            <v>0</v>
          </cell>
        </row>
        <row r="170">
          <cell r="F170">
            <v>0</v>
          </cell>
        </row>
        <row r="172">
          <cell r="F172">
            <v>0</v>
          </cell>
        </row>
        <row r="173">
          <cell r="F173">
            <v>0</v>
          </cell>
        </row>
        <row r="174">
          <cell r="F174">
            <v>0</v>
          </cell>
        </row>
        <row r="176">
          <cell r="F176">
            <v>0</v>
          </cell>
        </row>
        <row r="177">
          <cell r="F177">
            <v>0</v>
          </cell>
        </row>
        <row r="178">
          <cell r="F178">
            <v>0</v>
          </cell>
        </row>
        <row r="179">
          <cell r="F179">
            <v>0</v>
          </cell>
        </row>
        <row r="180">
          <cell r="F180">
            <v>0</v>
          </cell>
        </row>
        <row r="181">
          <cell r="F181">
            <v>0</v>
          </cell>
        </row>
        <row r="183">
          <cell r="F183">
            <v>0</v>
          </cell>
        </row>
        <row r="184">
          <cell r="F184">
            <v>0</v>
          </cell>
        </row>
        <row r="185">
          <cell r="F185">
            <v>0</v>
          </cell>
        </row>
        <row r="186">
          <cell r="F186">
            <v>0</v>
          </cell>
        </row>
        <row r="188">
          <cell r="F188">
            <v>0</v>
          </cell>
        </row>
        <row r="190">
          <cell r="F190">
            <v>0</v>
          </cell>
        </row>
        <row r="191">
          <cell r="F191">
            <v>0</v>
          </cell>
        </row>
        <row r="195">
          <cell r="F195">
            <v>0</v>
          </cell>
        </row>
        <row r="196">
          <cell r="F196">
            <v>0</v>
          </cell>
        </row>
        <row r="197">
          <cell r="F197">
            <v>0</v>
          </cell>
        </row>
        <row r="198">
          <cell r="F198">
            <v>0</v>
          </cell>
        </row>
        <row r="199">
          <cell r="F199">
            <v>0</v>
          </cell>
        </row>
        <row r="200">
          <cell r="F200">
            <v>0</v>
          </cell>
        </row>
        <row r="202">
          <cell r="F202">
            <v>0</v>
          </cell>
        </row>
        <row r="204">
          <cell r="F204">
            <v>0</v>
          </cell>
        </row>
        <row r="205">
          <cell r="F205">
            <v>0</v>
          </cell>
        </row>
        <row r="206">
          <cell r="F206">
            <v>0</v>
          </cell>
        </row>
        <row r="207">
          <cell r="F207">
            <v>0</v>
          </cell>
        </row>
        <row r="211">
          <cell r="F211">
            <v>0</v>
          </cell>
        </row>
        <row r="212">
          <cell r="F212">
            <v>0</v>
          </cell>
        </row>
        <row r="217">
          <cell r="F217">
            <v>0</v>
          </cell>
        </row>
        <row r="220">
          <cell r="F220">
            <v>0</v>
          </cell>
        </row>
        <row r="221">
          <cell r="F221">
            <v>0</v>
          </cell>
        </row>
      </sheetData>
      <sheetData sheetId="3">
        <row r="16">
          <cell r="F16">
            <v>0</v>
          </cell>
        </row>
        <row r="17">
          <cell r="F17">
            <v>0</v>
          </cell>
        </row>
        <row r="18">
          <cell r="F18">
            <v>0</v>
          </cell>
        </row>
        <row r="19">
          <cell r="F19">
            <v>0</v>
          </cell>
        </row>
        <row r="21">
          <cell r="F21">
            <v>2000000</v>
          </cell>
        </row>
        <row r="22">
          <cell r="F22">
            <v>0</v>
          </cell>
        </row>
        <row r="23">
          <cell r="F23">
            <v>0</v>
          </cell>
        </row>
        <row r="24">
          <cell r="F24">
            <v>0</v>
          </cell>
        </row>
        <row r="26">
          <cell r="F26">
            <v>0</v>
          </cell>
        </row>
        <row r="27">
          <cell r="F27">
            <v>0</v>
          </cell>
        </row>
        <row r="28">
          <cell r="F28">
            <v>166665.99999999997</v>
          </cell>
        </row>
        <row r="29">
          <cell r="F29">
            <v>0</v>
          </cell>
        </row>
        <row r="30">
          <cell r="F30">
            <v>0</v>
          </cell>
        </row>
        <row r="32">
          <cell r="F32">
            <v>185000</v>
          </cell>
        </row>
        <row r="33">
          <cell r="F33">
            <v>10000</v>
          </cell>
        </row>
        <row r="35">
          <cell r="F35">
            <v>101800</v>
          </cell>
        </row>
        <row r="36">
          <cell r="F36">
            <v>30000</v>
          </cell>
        </row>
        <row r="37">
          <cell r="F37">
            <v>60000</v>
          </cell>
        </row>
        <row r="38">
          <cell r="F38">
            <v>0</v>
          </cell>
        </row>
        <row r="39">
          <cell r="F39">
            <v>100000</v>
          </cell>
        </row>
        <row r="42">
          <cell r="F42">
            <v>0</v>
          </cell>
        </row>
        <row r="43">
          <cell r="F43">
            <v>0</v>
          </cell>
        </row>
        <row r="47">
          <cell r="F47">
            <v>0</v>
          </cell>
        </row>
        <row r="48">
          <cell r="F48">
            <v>804093.6</v>
          </cell>
        </row>
        <row r="49">
          <cell r="F49">
            <v>0</v>
          </cell>
        </row>
        <row r="50">
          <cell r="F50">
            <v>0</v>
          </cell>
        </row>
        <row r="51">
          <cell r="F51">
            <v>0</v>
          </cell>
        </row>
        <row r="53">
          <cell r="F53">
            <v>1250000</v>
          </cell>
        </row>
        <row r="54">
          <cell r="F54">
            <v>48685856</v>
          </cell>
        </row>
        <row r="55">
          <cell r="F55">
            <v>0</v>
          </cell>
        </row>
        <row r="56">
          <cell r="F56">
            <v>3000000</v>
          </cell>
        </row>
        <row r="57">
          <cell r="F57">
            <v>0</v>
          </cell>
        </row>
        <row r="59">
          <cell r="F59">
            <v>3433000</v>
          </cell>
        </row>
        <row r="60">
          <cell r="F60">
            <v>2700000</v>
          </cell>
        </row>
        <row r="61">
          <cell r="F61">
            <v>1000000</v>
          </cell>
        </row>
        <row r="62">
          <cell r="F62">
            <v>2262355</v>
          </cell>
        </row>
        <row r="63">
          <cell r="F63">
            <v>0</v>
          </cell>
        </row>
        <row r="64">
          <cell r="F64">
            <v>0</v>
          </cell>
        </row>
        <row r="65">
          <cell r="F65">
            <v>0</v>
          </cell>
        </row>
        <row r="67">
          <cell r="F67">
            <v>0</v>
          </cell>
        </row>
        <row r="68">
          <cell r="F68">
            <v>0</v>
          </cell>
        </row>
        <row r="69">
          <cell r="F69">
            <v>57016344.590000004</v>
          </cell>
        </row>
        <row r="70">
          <cell r="F70">
            <v>0</v>
          </cell>
        </row>
        <row r="71">
          <cell r="F71">
            <v>0</v>
          </cell>
        </row>
        <row r="72">
          <cell r="F72">
            <v>166372828.48000002</v>
          </cell>
        </row>
        <row r="73">
          <cell r="F73">
            <v>1262763847.5</v>
          </cell>
        </row>
        <row r="75">
          <cell r="F75">
            <v>0</v>
          </cell>
        </row>
        <row r="76">
          <cell r="F76">
            <v>0</v>
          </cell>
        </row>
        <row r="77">
          <cell r="F77">
            <v>0</v>
          </cell>
        </row>
        <row r="78">
          <cell r="F78">
            <v>0</v>
          </cell>
        </row>
        <row r="80">
          <cell r="F80">
            <v>7500000</v>
          </cell>
        </row>
        <row r="82">
          <cell r="F82">
            <v>18976000</v>
          </cell>
        </row>
        <row r="83">
          <cell r="F83">
            <v>2186200</v>
          </cell>
        </row>
        <row r="84">
          <cell r="F84">
            <v>0</v>
          </cell>
        </row>
        <row r="86">
          <cell r="F86">
            <v>21257604.68</v>
          </cell>
        </row>
        <row r="87">
          <cell r="F87">
            <v>0</v>
          </cell>
        </row>
        <row r="88">
          <cell r="F88">
            <v>10000000</v>
          </cell>
        </row>
        <row r="89">
          <cell r="F89">
            <v>5000000</v>
          </cell>
        </row>
        <row r="90">
          <cell r="F90">
            <v>47000000</v>
          </cell>
        </row>
        <row r="91">
          <cell r="F91">
            <v>411000</v>
          </cell>
        </row>
        <row r="92">
          <cell r="F92">
            <v>6000000</v>
          </cell>
        </row>
        <row r="93">
          <cell r="F93">
            <v>34915000</v>
          </cell>
        </row>
        <row r="94">
          <cell r="F94">
            <v>500000</v>
          </cell>
        </row>
        <row r="96">
          <cell r="F96">
            <v>0</v>
          </cell>
        </row>
        <row r="98">
          <cell r="F98">
            <v>0</v>
          </cell>
        </row>
        <row r="99">
          <cell r="F99">
            <v>0</v>
          </cell>
        </row>
        <row r="100">
          <cell r="F100">
            <v>0</v>
          </cell>
        </row>
        <row r="104">
          <cell r="F104">
            <v>0</v>
          </cell>
        </row>
        <row r="105">
          <cell r="F105">
            <v>100000</v>
          </cell>
        </row>
        <row r="106">
          <cell r="F106">
            <v>100000</v>
          </cell>
        </row>
        <row r="107">
          <cell r="F107">
            <v>4208.3999999999996</v>
          </cell>
        </row>
        <row r="109">
          <cell r="F109">
            <v>0</v>
          </cell>
        </row>
        <row r="110">
          <cell r="F110">
            <v>2000000</v>
          </cell>
        </row>
        <row r="112">
          <cell r="F112">
            <v>3500000</v>
          </cell>
        </row>
        <row r="113">
          <cell r="F113">
            <v>27800000</v>
          </cell>
        </row>
        <row r="114">
          <cell r="F114">
            <v>0</v>
          </cell>
        </row>
        <row r="115">
          <cell r="F115">
            <v>2381611.73</v>
          </cell>
        </row>
        <row r="116">
          <cell r="F116">
            <v>0</v>
          </cell>
        </row>
        <row r="117">
          <cell r="F117">
            <v>15000000</v>
          </cell>
        </row>
        <row r="118">
          <cell r="F118">
            <v>0</v>
          </cell>
        </row>
        <row r="120">
          <cell r="F120">
            <v>0</v>
          </cell>
        </row>
        <row r="121">
          <cell r="F121">
            <v>20170347.949999999</v>
          </cell>
        </row>
        <row r="123">
          <cell r="F123">
            <v>1740000</v>
          </cell>
        </row>
        <row r="124">
          <cell r="F124">
            <v>0</v>
          </cell>
        </row>
        <row r="125">
          <cell r="F125">
            <v>26745515.23</v>
          </cell>
        </row>
        <row r="126">
          <cell r="F126">
            <v>3904952</v>
          </cell>
        </row>
        <row r="127">
          <cell r="F127">
            <v>3000000</v>
          </cell>
        </row>
        <row r="128">
          <cell r="F128">
            <v>2975400</v>
          </cell>
        </row>
        <row r="129">
          <cell r="F129">
            <v>0</v>
          </cell>
        </row>
        <row r="130">
          <cell r="F130">
            <v>50000</v>
          </cell>
        </row>
        <row r="134">
          <cell r="F134">
            <v>0</v>
          </cell>
        </row>
        <row r="135">
          <cell r="F135">
            <v>0</v>
          </cell>
        </row>
        <row r="139">
          <cell r="F139">
            <v>1250000</v>
          </cell>
        </row>
        <row r="140">
          <cell r="F140">
            <v>237533000.18000001</v>
          </cell>
        </row>
        <row r="141">
          <cell r="F141">
            <v>15934796.99</v>
          </cell>
        </row>
        <row r="142">
          <cell r="F142">
            <v>24700000</v>
          </cell>
        </row>
        <row r="143">
          <cell r="F143">
            <v>4450000</v>
          </cell>
        </row>
        <row r="144">
          <cell r="F144">
            <v>125000000</v>
          </cell>
        </row>
        <row r="145">
          <cell r="F145">
            <v>48260259.079999998</v>
          </cell>
        </row>
        <row r="146">
          <cell r="F146">
            <v>14700000</v>
          </cell>
        </row>
        <row r="148">
          <cell r="F148">
            <v>3600000</v>
          </cell>
        </row>
        <row r="149">
          <cell r="F149">
            <v>0</v>
          </cell>
        </row>
        <row r="150">
          <cell r="F150">
            <v>0</v>
          </cell>
        </row>
        <row r="151">
          <cell r="F151">
            <v>74118118.230000004</v>
          </cell>
        </row>
        <row r="152">
          <cell r="F152">
            <v>200258475.31</v>
          </cell>
        </row>
        <row r="154">
          <cell r="F154">
            <v>0</v>
          </cell>
        </row>
        <row r="155">
          <cell r="F155">
            <v>0</v>
          </cell>
        </row>
        <row r="156">
          <cell r="F156">
            <v>0</v>
          </cell>
        </row>
        <row r="158">
          <cell r="F158">
            <v>200000</v>
          </cell>
        </row>
        <row r="159">
          <cell r="F159">
            <v>0</v>
          </cell>
        </row>
        <row r="160">
          <cell r="F160">
            <v>0</v>
          </cell>
        </row>
        <row r="164">
          <cell r="F164">
            <v>0</v>
          </cell>
        </row>
        <row r="165">
          <cell r="F165">
            <v>0</v>
          </cell>
        </row>
        <row r="166">
          <cell r="F166">
            <v>0</v>
          </cell>
        </row>
        <row r="167">
          <cell r="F167">
            <v>0</v>
          </cell>
        </row>
        <row r="168">
          <cell r="F168">
            <v>0</v>
          </cell>
        </row>
        <row r="169">
          <cell r="F169">
            <v>0</v>
          </cell>
        </row>
        <row r="170">
          <cell r="F170">
            <v>0</v>
          </cell>
        </row>
        <row r="172">
          <cell r="F172">
            <v>0</v>
          </cell>
        </row>
        <row r="173">
          <cell r="F173">
            <v>0</v>
          </cell>
        </row>
        <row r="174">
          <cell r="F174">
            <v>0</v>
          </cell>
        </row>
        <row r="176">
          <cell r="F176">
            <v>0</v>
          </cell>
        </row>
        <row r="177">
          <cell r="F177">
            <v>0</v>
          </cell>
        </row>
        <row r="178">
          <cell r="F178">
            <v>0</v>
          </cell>
        </row>
        <row r="179">
          <cell r="F179">
            <v>0</v>
          </cell>
        </row>
        <row r="180">
          <cell r="F180">
            <v>0</v>
          </cell>
        </row>
        <row r="181">
          <cell r="F181">
            <v>20000000</v>
          </cell>
        </row>
        <row r="183">
          <cell r="F183">
            <v>0</v>
          </cell>
        </row>
        <row r="184">
          <cell r="F184">
            <v>0</v>
          </cell>
        </row>
        <row r="185">
          <cell r="F185">
            <v>0</v>
          </cell>
        </row>
        <row r="186">
          <cell r="F186">
            <v>0</v>
          </cell>
        </row>
        <row r="188">
          <cell r="F188">
            <v>0</v>
          </cell>
        </row>
        <row r="190">
          <cell r="F190">
            <v>142800000</v>
          </cell>
        </row>
        <row r="191">
          <cell r="F191">
            <v>0</v>
          </cell>
        </row>
        <row r="195">
          <cell r="F195">
            <v>0</v>
          </cell>
        </row>
        <row r="196">
          <cell r="F196">
            <v>0</v>
          </cell>
        </row>
        <row r="197">
          <cell r="F197">
            <v>0</v>
          </cell>
        </row>
        <row r="198">
          <cell r="F198">
            <v>0</v>
          </cell>
        </row>
        <row r="199">
          <cell r="F199">
            <v>0</v>
          </cell>
        </row>
        <row r="200">
          <cell r="F200">
            <v>0</v>
          </cell>
        </row>
        <row r="202">
          <cell r="F202">
            <v>0</v>
          </cell>
        </row>
        <row r="204">
          <cell r="F204">
            <v>0</v>
          </cell>
        </row>
        <row r="205">
          <cell r="F205">
            <v>0</v>
          </cell>
        </row>
        <row r="206">
          <cell r="F206">
            <v>0</v>
          </cell>
        </row>
        <row r="207">
          <cell r="F207">
            <v>0</v>
          </cell>
        </row>
        <row r="211">
          <cell r="F211">
            <v>0</v>
          </cell>
        </row>
        <row r="212">
          <cell r="F212">
            <v>0</v>
          </cell>
        </row>
        <row r="217">
          <cell r="F217">
            <v>0</v>
          </cell>
        </row>
        <row r="220">
          <cell r="F220">
            <v>0</v>
          </cell>
        </row>
        <row r="221">
          <cell r="F221">
            <v>0</v>
          </cell>
        </row>
      </sheetData>
      <sheetData sheetId="4">
        <row r="16">
          <cell r="F16">
            <v>0</v>
          </cell>
        </row>
        <row r="17">
          <cell r="F17">
            <v>0</v>
          </cell>
        </row>
        <row r="18">
          <cell r="F18">
            <v>0</v>
          </cell>
        </row>
        <row r="19">
          <cell r="F19">
            <v>0</v>
          </cell>
        </row>
        <row r="21">
          <cell r="F21">
            <v>0</v>
          </cell>
        </row>
        <row r="22">
          <cell r="F22">
            <v>0</v>
          </cell>
        </row>
        <row r="23">
          <cell r="F23">
            <v>0</v>
          </cell>
        </row>
        <row r="24">
          <cell r="F24">
            <v>0</v>
          </cell>
        </row>
        <row r="26">
          <cell r="F26">
            <v>0</v>
          </cell>
        </row>
        <row r="27">
          <cell r="F27">
            <v>0</v>
          </cell>
        </row>
        <row r="28">
          <cell r="F28">
            <v>0</v>
          </cell>
        </row>
        <row r="29">
          <cell r="F29">
            <v>0</v>
          </cell>
        </row>
        <row r="30">
          <cell r="F30">
            <v>0</v>
          </cell>
        </row>
        <row r="32">
          <cell r="F32">
            <v>0</v>
          </cell>
        </row>
        <row r="33">
          <cell r="F33">
            <v>0</v>
          </cell>
        </row>
        <row r="35">
          <cell r="F35">
            <v>0</v>
          </cell>
        </row>
        <row r="36">
          <cell r="F36">
            <v>0</v>
          </cell>
        </row>
        <row r="37">
          <cell r="F37">
            <v>0</v>
          </cell>
        </row>
        <row r="38">
          <cell r="F38">
            <v>0</v>
          </cell>
        </row>
        <row r="39">
          <cell r="F39">
            <v>0</v>
          </cell>
        </row>
        <row r="42">
          <cell r="F42">
            <v>0</v>
          </cell>
        </row>
        <row r="43">
          <cell r="F43" t="str">
            <v xml:space="preserve"> </v>
          </cell>
        </row>
        <row r="47">
          <cell r="F47">
            <v>0</v>
          </cell>
        </row>
        <row r="48">
          <cell r="F48">
            <v>0</v>
          </cell>
        </row>
        <row r="49">
          <cell r="F49">
            <v>0</v>
          </cell>
        </row>
        <row r="50">
          <cell r="F50">
            <v>20000000</v>
          </cell>
        </row>
        <row r="51">
          <cell r="F51">
            <v>0</v>
          </cell>
        </row>
        <row r="53">
          <cell r="F53">
            <v>1000000</v>
          </cell>
        </row>
        <row r="54">
          <cell r="F54">
            <v>39183520</v>
          </cell>
        </row>
        <row r="55">
          <cell r="F55">
            <v>0</v>
          </cell>
        </row>
        <row r="56">
          <cell r="F56">
            <v>1000000</v>
          </cell>
        </row>
        <row r="57">
          <cell r="F57">
            <v>0</v>
          </cell>
        </row>
        <row r="59">
          <cell r="F59">
            <v>0</v>
          </cell>
        </row>
        <row r="60">
          <cell r="F60">
            <v>7640000</v>
          </cell>
        </row>
        <row r="61">
          <cell r="F61">
            <v>0</v>
          </cell>
        </row>
        <row r="62">
          <cell r="F62">
            <v>0</v>
          </cell>
        </row>
        <row r="63">
          <cell r="F63">
            <v>0</v>
          </cell>
        </row>
        <row r="64">
          <cell r="F64">
            <v>0</v>
          </cell>
        </row>
        <row r="65">
          <cell r="F65">
            <v>0</v>
          </cell>
        </row>
        <row r="67">
          <cell r="F67">
            <v>0</v>
          </cell>
        </row>
        <row r="68">
          <cell r="F68">
            <v>0</v>
          </cell>
        </row>
        <row r="69">
          <cell r="F69">
            <v>262855885.09</v>
          </cell>
        </row>
        <row r="70">
          <cell r="F70">
            <v>0</v>
          </cell>
        </row>
        <row r="71">
          <cell r="F71">
            <v>0</v>
          </cell>
        </row>
        <row r="72">
          <cell r="F72">
            <v>61277000</v>
          </cell>
        </row>
        <row r="73">
          <cell r="F73">
            <v>425792564.46000004</v>
          </cell>
        </row>
        <row r="75">
          <cell r="F75">
            <v>0</v>
          </cell>
        </row>
        <row r="76">
          <cell r="F76">
            <v>0</v>
          </cell>
        </row>
        <row r="77">
          <cell r="F77">
            <v>0</v>
          </cell>
        </row>
        <row r="78">
          <cell r="F78">
            <v>0</v>
          </cell>
        </row>
        <row r="80">
          <cell r="F80">
            <v>0</v>
          </cell>
        </row>
        <row r="82">
          <cell r="F82">
            <v>805000</v>
          </cell>
        </row>
        <row r="83">
          <cell r="F83">
            <v>0</v>
          </cell>
        </row>
        <row r="84">
          <cell r="F84">
            <v>0</v>
          </cell>
        </row>
        <row r="86">
          <cell r="F86">
            <v>47000000</v>
          </cell>
        </row>
        <row r="87">
          <cell r="F87">
            <v>0</v>
          </cell>
        </row>
        <row r="88">
          <cell r="F88">
            <v>0</v>
          </cell>
        </row>
        <row r="89">
          <cell r="F89">
            <v>0</v>
          </cell>
        </row>
        <row r="90">
          <cell r="F90">
            <v>500000</v>
          </cell>
        </row>
        <row r="91">
          <cell r="F91">
            <v>0</v>
          </cell>
        </row>
        <row r="92">
          <cell r="F92">
            <v>0</v>
          </cell>
        </row>
        <row r="93">
          <cell r="F93">
            <v>31500000</v>
          </cell>
        </row>
        <row r="94">
          <cell r="F94">
            <v>0</v>
          </cell>
        </row>
        <row r="96">
          <cell r="F96">
            <v>0</v>
          </cell>
        </row>
        <row r="98">
          <cell r="F98">
            <v>0</v>
          </cell>
        </row>
        <row r="99">
          <cell r="F99">
            <v>0</v>
          </cell>
        </row>
        <row r="100">
          <cell r="F100">
            <v>0</v>
          </cell>
        </row>
        <row r="104">
          <cell r="F104">
            <v>4000000</v>
          </cell>
        </row>
        <row r="105">
          <cell r="F105">
            <v>400000</v>
          </cell>
        </row>
        <row r="106">
          <cell r="F106">
            <v>10300000</v>
          </cell>
        </row>
        <row r="107">
          <cell r="F107">
            <v>0</v>
          </cell>
        </row>
        <row r="109">
          <cell r="F109">
            <v>0</v>
          </cell>
        </row>
        <row r="110">
          <cell r="F110">
            <v>0</v>
          </cell>
        </row>
        <row r="112">
          <cell r="F112">
            <v>10000000</v>
          </cell>
        </row>
        <row r="113">
          <cell r="F113">
            <v>183106996.44</v>
          </cell>
        </row>
        <row r="114">
          <cell r="F114">
            <v>2000000</v>
          </cell>
        </row>
        <row r="115">
          <cell r="F115">
            <v>0</v>
          </cell>
        </row>
        <row r="116">
          <cell r="F116">
            <v>1000000</v>
          </cell>
        </row>
        <row r="117">
          <cell r="F117">
            <v>0</v>
          </cell>
        </row>
        <row r="118">
          <cell r="F118">
            <v>0</v>
          </cell>
        </row>
        <row r="120">
          <cell r="F120">
            <v>1000000</v>
          </cell>
        </row>
        <row r="121">
          <cell r="F121">
            <v>15786895</v>
          </cell>
        </row>
        <row r="123">
          <cell r="F123">
            <v>993727.96</v>
          </cell>
        </row>
        <row r="124">
          <cell r="F124">
            <v>0</v>
          </cell>
        </row>
        <row r="125">
          <cell r="F125">
            <v>750000</v>
          </cell>
        </row>
        <row r="126">
          <cell r="F126">
            <v>0</v>
          </cell>
        </row>
        <row r="127">
          <cell r="F127">
            <v>2000000</v>
          </cell>
        </row>
        <row r="128">
          <cell r="F128">
            <v>20000000</v>
          </cell>
        </row>
        <row r="129">
          <cell r="F129">
            <v>0</v>
          </cell>
        </row>
        <row r="130">
          <cell r="F130">
            <v>0</v>
          </cell>
        </row>
        <row r="134">
          <cell r="F134">
            <v>0</v>
          </cell>
        </row>
        <row r="135">
          <cell r="F135">
            <v>0</v>
          </cell>
        </row>
        <row r="139">
          <cell r="F139">
            <v>0</v>
          </cell>
        </row>
        <row r="140">
          <cell r="F140">
            <v>92056347.5</v>
          </cell>
        </row>
        <row r="141">
          <cell r="F141">
            <v>0</v>
          </cell>
        </row>
        <row r="142">
          <cell r="F142">
            <v>4096000</v>
          </cell>
        </row>
        <row r="143">
          <cell r="F143">
            <v>303424685.35000002</v>
          </cell>
        </row>
        <row r="144">
          <cell r="F144">
            <v>3532700</v>
          </cell>
        </row>
        <row r="145">
          <cell r="F145">
            <v>0</v>
          </cell>
        </row>
        <row r="146">
          <cell r="F146">
            <v>32412451.07</v>
          </cell>
        </row>
        <row r="148">
          <cell r="F148">
            <v>586270214.60000002</v>
          </cell>
        </row>
        <row r="149">
          <cell r="F149">
            <v>1274731845.04</v>
          </cell>
        </row>
        <row r="150">
          <cell r="F150">
            <v>0</v>
          </cell>
        </row>
        <row r="151">
          <cell r="F151">
            <v>3119893728.2000003</v>
          </cell>
        </row>
        <row r="152">
          <cell r="F152">
            <v>796001921.95000005</v>
          </cell>
        </row>
        <row r="154">
          <cell r="F154">
            <v>100000000</v>
          </cell>
        </row>
        <row r="155">
          <cell r="F155">
            <v>0</v>
          </cell>
        </row>
        <row r="156">
          <cell r="F156">
            <v>0</v>
          </cell>
        </row>
        <row r="158">
          <cell r="F158">
            <v>0</v>
          </cell>
        </row>
        <row r="159">
          <cell r="F159">
            <v>0</v>
          </cell>
        </row>
        <row r="160">
          <cell r="F160">
            <v>0</v>
          </cell>
        </row>
        <row r="164">
          <cell r="F164">
            <v>0</v>
          </cell>
        </row>
        <row r="165">
          <cell r="F165">
            <v>0</v>
          </cell>
        </row>
        <row r="166">
          <cell r="F166">
            <v>0</v>
          </cell>
        </row>
        <row r="167">
          <cell r="F167">
            <v>0</v>
          </cell>
        </row>
        <row r="168">
          <cell r="F168">
            <v>0</v>
          </cell>
        </row>
        <row r="169">
          <cell r="F169">
            <v>0</v>
          </cell>
        </row>
        <row r="170">
          <cell r="F170">
            <v>0</v>
          </cell>
        </row>
        <row r="172">
          <cell r="F172">
            <v>0</v>
          </cell>
        </row>
        <row r="173">
          <cell r="F173">
            <v>0</v>
          </cell>
        </row>
        <row r="174">
          <cell r="F174">
            <v>0</v>
          </cell>
        </row>
        <row r="176">
          <cell r="F176">
            <v>0</v>
          </cell>
        </row>
        <row r="177">
          <cell r="F177">
            <v>0</v>
          </cell>
        </row>
        <row r="178">
          <cell r="F178">
            <v>0</v>
          </cell>
        </row>
        <row r="179">
          <cell r="F179">
            <v>0</v>
          </cell>
        </row>
        <row r="180">
          <cell r="F180">
            <v>0</v>
          </cell>
        </row>
        <row r="181">
          <cell r="F181">
            <v>0</v>
          </cell>
        </row>
        <row r="183">
          <cell r="F183">
            <v>0</v>
          </cell>
        </row>
        <row r="184">
          <cell r="F184">
            <v>0</v>
          </cell>
        </row>
        <row r="185">
          <cell r="F185">
            <v>0</v>
          </cell>
        </row>
        <row r="186">
          <cell r="F186">
            <v>0</v>
          </cell>
        </row>
        <row r="188">
          <cell r="F188">
            <v>0</v>
          </cell>
        </row>
        <row r="190">
          <cell r="F190">
            <v>0</v>
          </cell>
        </row>
        <row r="191">
          <cell r="F191">
            <v>0</v>
          </cell>
        </row>
        <row r="195">
          <cell r="F195">
            <v>0</v>
          </cell>
        </row>
        <row r="196">
          <cell r="F196">
            <v>5655600</v>
          </cell>
        </row>
        <row r="197">
          <cell r="F197">
            <v>88000000</v>
          </cell>
        </row>
        <row r="198">
          <cell r="F198">
            <v>0</v>
          </cell>
        </row>
        <row r="199">
          <cell r="F199">
            <v>0</v>
          </cell>
        </row>
        <row r="200">
          <cell r="F200">
            <v>0</v>
          </cell>
        </row>
        <row r="202">
          <cell r="F202">
            <v>0</v>
          </cell>
        </row>
        <row r="204">
          <cell r="F204">
            <v>388228993.60000002</v>
          </cell>
        </row>
        <row r="205">
          <cell r="F205">
            <v>0</v>
          </cell>
        </row>
        <row r="206">
          <cell r="F206">
            <v>0</v>
          </cell>
        </row>
        <row r="207">
          <cell r="F207">
            <v>0</v>
          </cell>
        </row>
        <row r="211">
          <cell r="F211">
            <v>0</v>
          </cell>
        </row>
        <row r="212">
          <cell r="F212">
            <v>0</v>
          </cell>
        </row>
        <row r="217">
          <cell r="F217">
            <v>0</v>
          </cell>
        </row>
        <row r="220">
          <cell r="F220">
            <v>0</v>
          </cell>
        </row>
        <row r="221">
          <cell r="F221">
            <v>0</v>
          </cell>
        </row>
      </sheetData>
      <sheetData sheetId="5">
        <row r="13">
          <cell r="H13">
            <v>0</v>
          </cell>
        </row>
        <row r="16">
          <cell r="F16">
            <v>0</v>
          </cell>
        </row>
        <row r="17">
          <cell r="F17">
            <v>0</v>
          </cell>
        </row>
        <row r="18">
          <cell r="F18">
            <v>0</v>
          </cell>
        </row>
        <row r="19">
          <cell r="F19">
            <v>0</v>
          </cell>
        </row>
        <row r="21">
          <cell r="F21">
            <v>0</v>
          </cell>
        </row>
        <row r="22">
          <cell r="F22">
            <v>0</v>
          </cell>
        </row>
        <row r="23">
          <cell r="F23">
            <v>0</v>
          </cell>
        </row>
        <row r="24">
          <cell r="F24">
            <v>0</v>
          </cell>
        </row>
        <row r="26">
          <cell r="F26">
            <v>0</v>
          </cell>
        </row>
        <row r="27">
          <cell r="F27">
            <v>0</v>
          </cell>
        </row>
        <row r="28">
          <cell r="F28">
            <v>0</v>
          </cell>
        </row>
        <row r="29">
          <cell r="F29">
            <v>0</v>
          </cell>
        </row>
        <row r="30">
          <cell r="F30">
            <v>0</v>
          </cell>
        </row>
        <row r="32">
          <cell r="F32">
            <v>0</v>
          </cell>
        </row>
        <row r="33">
          <cell r="F33">
            <v>0</v>
          </cell>
        </row>
        <row r="35">
          <cell r="F35">
            <v>0</v>
          </cell>
        </row>
        <row r="36">
          <cell r="F36">
            <v>0</v>
          </cell>
        </row>
        <row r="37">
          <cell r="F37">
            <v>0</v>
          </cell>
        </row>
        <row r="38">
          <cell r="F38">
            <v>0</v>
          </cell>
        </row>
        <row r="39">
          <cell r="F39">
            <v>0</v>
          </cell>
        </row>
        <row r="42">
          <cell r="F42">
            <v>0</v>
          </cell>
        </row>
        <row r="43">
          <cell r="F43" t="str">
            <v xml:space="preserve"> </v>
          </cell>
        </row>
        <row r="47">
          <cell r="F47">
            <v>0</v>
          </cell>
        </row>
        <row r="48">
          <cell r="F48">
            <v>0</v>
          </cell>
        </row>
        <row r="49">
          <cell r="F49">
            <v>0</v>
          </cell>
        </row>
        <row r="50">
          <cell r="F50">
            <v>0</v>
          </cell>
        </row>
        <row r="51">
          <cell r="F51">
            <v>0</v>
          </cell>
        </row>
        <row r="53">
          <cell r="F53">
            <v>0</v>
          </cell>
        </row>
        <row r="54">
          <cell r="F54">
            <v>0</v>
          </cell>
        </row>
        <row r="55">
          <cell r="F55">
            <v>0</v>
          </cell>
        </row>
        <row r="56">
          <cell r="F56">
            <v>0</v>
          </cell>
        </row>
        <row r="57">
          <cell r="F57">
            <v>0</v>
          </cell>
        </row>
        <row r="59">
          <cell r="F59">
            <v>0</v>
          </cell>
        </row>
        <row r="60">
          <cell r="F60">
            <v>0</v>
          </cell>
        </row>
        <row r="61">
          <cell r="F61">
            <v>0</v>
          </cell>
        </row>
        <row r="62">
          <cell r="F62">
            <v>0</v>
          </cell>
        </row>
        <row r="63">
          <cell r="F63">
            <v>0</v>
          </cell>
        </row>
        <row r="64">
          <cell r="F64">
            <v>0</v>
          </cell>
        </row>
        <row r="65">
          <cell r="F65">
            <v>0</v>
          </cell>
        </row>
        <row r="67">
          <cell r="F67">
            <v>0</v>
          </cell>
        </row>
        <row r="68">
          <cell r="F68">
            <v>0</v>
          </cell>
        </row>
        <row r="69">
          <cell r="F69">
            <v>15855291.27</v>
          </cell>
        </row>
        <row r="70">
          <cell r="F70">
            <v>0</v>
          </cell>
        </row>
        <row r="71">
          <cell r="F71">
            <v>0</v>
          </cell>
        </row>
        <row r="72">
          <cell r="F72">
            <v>0</v>
          </cell>
        </row>
        <row r="73">
          <cell r="F73">
            <v>0</v>
          </cell>
        </row>
        <row r="75">
          <cell r="F75">
            <v>0</v>
          </cell>
        </row>
        <row r="76">
          <cell r="F76">
            <v>0</v>
          </cell>
        </row>
        <row r="77">
          <cell r="F77">
            <v>0</v>
          </cell>
        </row>
        <row r="78">
          <cell r="F78">
            <v>0</v>
          </cell>
        </row>
        <row r="80">
          <cell r="F80">
            <v>0</v>
          </cell>
        </row>
        <row r="82">
          <cell r="F82">
            <v>0</v>
          </cell>
        </row>
        <row r="83">
          <cell r="F83">
            <v>0</v>
          </cell>
        </row>
        <row r="84">
          <cell r="F84">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6">
          <cell r="F96">
            <v>0</v>
          </cell>
        </row>
        <row r="98">
          <cell r="F98">
            <v>0</v>
          </cell>
        </row>
        <row r="99">
          <cell r="F99">
            <v>0</v>
          </cell>
        </row>
        <row r="100">
          <cell r="F100">
            <v>0</v>
          </cell>
        </row>
        <row r="104">
          <cell r="F104">
            <v>0</v>
          </cell>
        </row>
        <row r="105">
          <cell r="F105">
            <v>0</v>
          </cell>
        </row>
        <row r="106">
          <cell r="F106">
            <v>0</v>
          </cell>
        </row>
        <row r="107">
          <cell r="F107">
            <v>0</v>
          </cell>
        </row>
        <row r="109">
          <cell r="F109">
            <v>0</v>
          </cell>
        </row>
        <row r="110">
          <cell r="F110">
            <v>0</v>
          </cell>
        </row>
        <row r="112">
          <cell r="F112">
            <v>0</v>
          </cell>
        </row>
        <row r="113">
          <cell r="F113">
            <v>0</v>
          </cell>
        </row>
        <row r="114">
          <cell r="F114">
            <v>0</v>
          </cell>
        </row>
        <row r="115">
          <cell r="F115">
            <v>0</v>
          </cell>
        </row>
        <row r="116">
          <cell r="F116">
            <v>0</v>
          </cell>
        </row>
        <row r="117">
          <cell r="F117">
            <v>0</v>
          </cell>
        </row>
        <row r="118">
          <cell r="F118">
            <v>0</v>
          </cell>
        </row>
        <row r="120">
          <cell r="F120">
            <v>0</v>
          </cell>
        </row>
        <row r="121">
          <cell r="F121">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4">
          <cell r="F134">
            <v>0</v>
          </cell>
        </row>
        <row r="135">
          <cell r="F135">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8">
          <cell r="F148">
            <v>0</v>
          </cell>
        </row>
        <row r="149">
          <cell r="F149">
            <v>153000000</v>
          </cell>
        </row>
        <row r="150">
          <cell r="F150">
            <v>0</v>
          </cell>
        </row>
        <row r="151">
          <cell r="F151">
            <v>0</v>
          </cell>
        </row>
        <row r="152">
          <cell r="F152">
            <v>0</v>
          </cell>
        </row>
        <row r="154">
          <cell r="F154">
            <v>0</v>
          </cell>
        </row>
        <row r="155">
          <cell r="F155">
            <v>0</v>
          </cell>
        </row>
        <row r="156">
          <cell r="F156">
            <v>0</v>
          </cell>
        </row>
        <row r="158">
          <cell r="F158">
            <v>0</v>
          </cell>
        </row>
        <row r="159">
          <cell r="F159">
            <v>0</v>
          </cell>
        </row>
        <row r="160">
          <cell r="F160">
            <v>0</v>
          </cell>
        </row>
        <row r="164">
          <cell r="F164">
            <v>0</v>
          </cell>
        </row>
        <row r="165">
          <cell r="F165">
            <v>0</v>
          </cell>
        </row>
        <row r="166">
          <cell r="F166">
            <v>0</v>
          </cell>
        </row>
        <row r="167">
          <cell r="F167">
            <v>0</v>
          </cell>
        </row>
        <row r="168">
          <cell r="F168">
            <v>0</v>
          </cell>
        </row>
        <row r="169">
          <cell r="F169">
            <v>0</v>
          </cell>
        </row>
        <row r="170">
          <cell r="F170">
            <v>0</v>
          </cell>
        </row>
        <row r="172">
          <cell r="F172">
            <v>0</v>
          </cell>
        </row>
        <row r="173">
          <cell r="F173">
            <v>0</v>
          </cell>
        </row>
        <row r="174">
          <cell r="F174">
            <v>0</v>
          </cell>
        </row>
        <row r="176">
          <cell r="F176">
            <v>0</v>
          </cell>
        </row>
        <row r="177">
          <cell r="F177">
            <v>0</v>
          </cell>
        </row>
        <row r="178">
          <cell r="F178">
            <v>0</v>
          </cell>
        </row>
        <row r="179">
          <cell r="F179">
            <v>0</v>
          </cell>
        </row>
        <row r="180">
          <cell r="F180">
            <v>0</v>
          </cell>
        </row>
        <row r="181">
          <cell r="F181">
            <v>0</v>
          </cell>
        </row>
        <row r="183">
          <cell r="F183">
            <v>0</v>
          </cell>
        </row>
        <row r="184">
          <cell r="F184">
            <v>0</v>
          </cell>
        </row>
        <row r="185">
          <cell r="F185">
            <v>0</v>
          </cell>
        </row>
        <row r="186">
          <cell r="F186">
            <v>0</v>
          </cell>
        </row>
        <row r="188">
          <cell r="F188">
            <v>0</v>
          </cell>
        </row>
        <row r="190">
          <cell r="F190">
            <v>0</v>
          </cell>
        </row>
        <row r="191">
          <cell r="F191">
            <v>0</v>
          </cell>
        </row>
        <row r="195">
          <cell r="F195">
            <v>0</v>
          </cell>
        </row>
        <row r="196">
          <cell r="F196">
            <v>0</v>
          </cell>
        </row>
        <row r="197">
          <cell r="F197">
            <v>0</v>
          </cell>
        </row>
        <row r="198">
          <cell r="F198">
            <v>0</v>
          </cell>
        </row>
        <row r="199">
          <cell r="F199">
            <v>0</v>
          </cell>
        </row>
        <row r="200">
          <cell r="F200">
            <v>0</v>
          </cell>
        </row>
        <row r="202">
          <cell r="F202">
            <v>0</v>
          </cell>
        </row>
        <row r="205">
          <cell r="F205">
            <v>0</v>
          </cell>
        </row>
        <row r="206">
          <cell r="F206">
            <v>0</v>
          </cell>
        </row>
        <row r="207">
          <cell r="F207">
            <v>0</v>
          </cell>
        </row>
        <row r="211">
          <cell r="F211">
            <v>0</v>
          </cell>
        </row>
        <row r="212">
          <cell r="F212">
            <v>0</v>
          </cell>
        </row>
        <row r="217">
          <cell r="F217">
            <v>0</v>
          </cell>
        </row>
        <row r="220">
          <cell r="F220">
            <v>0</v>
          </cell>
        </row>
        <row r="221">
          <cell r="F221">
            <v>42508964.899999999</v>
          </cell>
        </row>
      </sheetData>
      <sheetData sheetId="6">
        <row r="222">
          <cell r="H222">
            <v>69947961.439999998</v>
          </cell>
        </row>
      </sheetData>
      <sheetData sheetId="7">
        <row r="222">
          <cell r="H222">
            <v>906154420.35000002</v>
          </cell>
        </row>
      </sheetData>
      <sheetData sheetId="8">
        <row r="222">
          <cell r="H222">
            <v>74662219.569999993</v>
          </cell>
        </row>
      </sheetData>
      <sheetData sheetId="9">
        <row r="222">
          <cell r="H222">
            <v>557017663.77999997</v>
          </cell>
        </row>
      </sheetData>
      <sheetData sheetId="10">
        <row r="222">
          <cell r="H222">
            <v>65900000</v>
          </cell>
        </row>
      </sheetData>
      <sheetData sheetId="11">
        <row r="222">
          <cell r="H222">
            <v>271484188.82999998</v>
          </cell>
        </row>
      </sheetData>
      <sheetData sheetId="12">
        <row r="222">
          <cell r="H222">
            <v>433177236.31</v>
          </cell>
        </row>
      </sheetData>
      <sheetData sheetId="13">
        <row r="222">
          <cell r="H222">
            <v>7634796.9900000002</v>
          </cell>
        </row>
      </sheetData>
      <sheetData sheetId="14">
        <row r="222">
          <cell r="H222">
            <v>17300000</v>
          </cell>
        </row>
      </sheetData>
      <sheetData sheetId="15">
        <row r="222">
          <cell r="H222">
            <v>0</v>
          </cell>
        </row>
      </sheetData>
      <sheetData sheetId="16">
        <row r="222">
          <cell r="H222">
            <v>108109011.73</v>
          </cell>
        </row>
      </sheetData>
      <sheetData sheetId="17">
        <row r="222">
          <cell r="H222">
            <v>10077000</v>
          </cell>
        </row>
      </sheetData>
      <sheetData sheetId="18">
        <row r="215">
          <cell r="H215">
            <v>0</v>
          </cell>
        </row>
      </sheetData>
      <sheetData sheetId="19">
        <row r="222">
          <cell r="H222">
            <v>34500000</v>
          </cell>
        </row>
      </sheetData>
      <sheetData sheetId="20">
        <row r="222">
          <cell r="H222">
            <v>14000000</v>
          </cell>
        </row>
      </sheetData>
      <sheetData sheetId="21">
        <row r="222">
          <cell r="H222">
            <v>157999781.94999999</v>
          </cell>
        </row>
      </sheetData>
      <sheetData sheetId="22">
        <row r="215">
          <cell r="H215">
            <v>0</v>
          </cell>
        </row>
      </sheetData>
      <sheetData sheetId="23">
        <row r="13">
          <cell r="C13" t="str">
            <v xml:space="preserve">Construcción Comunal Urb. Las Abras Distrito San Rafael </v>
          </cell>
        </row>
      </sheetData>
      <sheetData sheetId="24"/>
      <sheetData sheetId="25"/>
      <sheetData sheetId="26"/>
      <sheetData sheetId="27"/>
      <sheetData sheetId="28">
        <row r="13">
          <cell r="C13" t="str">
            <v>IV-01-02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SPECIF."/>
      <sheetName val="OTROS CALC."/>
    </sheetNames>
    <sheetDataSet>
      <sheetData sheetId="0"/>
      <sheetData sheetId="1">
        <row r="10">
          <cell r="B10">
            <v>6422103003.3600006</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sheetName val="Hoja1"/>
    </sheetNames>
    <sheetDataSet>
      <sheetData sheetId="0">
        <row r="16">
          <cell r="A16" t="str">
            <v>1.1.2.1.01.00.0.0.000</v>
          </cell>
        </row>
        <row r="17">
          <cell r="A17" t="str">
            <v>1.1.2.2.02.00.0.0.000</v>
          </cell>
        </row>
        <row r="23">
          <cell r="A23" t="str">
            <v>1.1.3.2.01.02.0.0.001</v>
          </cell>
        </row>
        <row r="24">
          <cell r="C24">
            <v>0</v>
          </cell>
        </row>
        <row r="25">
          <cell r="A25" t="str">
            <v>1.1.3.2.01.04.0.0.000</v>
          </cell>
        </row>
        <row r="26">
          <cell r="A26" t="str">
            <v>1.1.3.2.01.05.0.0.000</v>
          </cell>
        </row>
        <row r="29">
          <cell r="A29" t="str">
            <v>1.1.3.2.02.09.0.0.000</v>
          </cell>
        </row>
        <row r="33">
          <cell r="A33" t="str">
            <v>1.1.3.3.01.01.0.0.000</v>
          </cell>
        </row>
        <row r="34">
          <cell r="A34" t="str">
            <v>1.1.3.3.01.02.0.0.000</v>
          </cell>
        </row>
        <row r="40">
          <cell r="A40" t="str">
            <v>1.1.9.1.01.00.0.0.000</v>
          </cell>
          <cell r="C40">
            <v>0</v>
          </cell>
        </row>
        <row r="41">
          <cell r="A41" t="str">
            <v>1.1.9.1.02.00.0.0.000</v>
          </cell>
          <cell r="C41">
            <v>0</v>
          </cell>
        </row>
        <row r="50">
          <cell r="A50" t="str">
            <v>1.3.1.1.05.00.0.0.000</v>
          </cell>
          <cell r="C50">
            <v>0</v>
          </cell>
        </row>
        <row r="56">
          <cell r="A56" t="str">
            <v>1.3.1.2.04.01.1.0.000</v>
          </cell>
        </row>
        <row r="57">
          <cell r="A57" t="str">
            <v>1.3.1.2.04.01.2.0.000</v>
          </cell>
        </row>
        <row r="58">
          <cell r="A58" t="str">
            <v>1.3.1.2.04.09.0.0.000</v>
          </cell>
          <cell r="C58">
            <v>0</v>
          </cell>
        </row>
        <row r="61">
          <cell r="A61" t="str">
            <v>1.3.1.2.05.01.1.0.000</v>
          </cell>
        </row>
        <row r="64">
          <cell r="A64" t="str">
            <v>1.3.1.2.05.02.1.0.000</v>
          </cell>
        </row>
        <row r="67">
          <cell r="A67" t="str">
            <v>1.3.1.2.05.04.1.0.000</v>
          </cell>
        </row>
        <row r="68">
          <cell r="A68" t="str">
            <v>1.3.1.2.05.04.2.0.000</v>
          </cell>
        </row>
        <row r="69">
          <cell r="A69" t="str">
            <v>1.3.1.2.05.04.4.0.000</v>
          </cell>
        </row>
        <row r="70">
          <cell r="A70" t="str">
            <v>1.3.1.2.05.04.5.0.000</v>
          </cell>
        </row>
        <row r="73">
          <cell r="A73" t="str">
            <v>1.3.1.2.09.09.0.0.000</v>
          </cell>
        </row>
        <row r="78">
          <cell r="A78" t="str">
            <v>1.3.1.3.01.01.1.0.000</v>
          </cell>
        </row>
        <row r="81">
          <cell r="A81" t="str">
            <v>1.3.1.3.02.03.1.0.000</v>
          </cell>
        </row>
        <row r="88">
          <cell r="A88" t="str">
            <v>1.3.2.3.01.06.0.0.000</v>
          </cell>
        </row>
        <row r="95">
          <cell r="A95" t="str">
            <v>1.3.3.1.01.01.0.0.000</v>
          </cell>
        </row>
        <row r="97">
          <cell r="A97" t="str">
            <v>1.3.3.1.02.01.0.0.000</v>
          </cell>
        </row>
        <row r="98">
          <cell r="A98" t="str">
            <v>1.3.3.1.09.00.0.0.000</v>
          </cell>
          <cell r="C98">
            <v>0</v>
          </cell>
        </row>
        <row r="103">
          <cell r="A103" t="str">
            <v>1.3.4.1.00.00.0.0.000</v>
          </cell>
          <cell r="C103">
            <v>0</v>
          </cell>
        </row>
        <row r="110">
          <cell r="A110" t="str">
            <v>1.4.1.2.01.00.0.0.000</v>
          </cell>
          <cell r="C110">
            <v>33311611.73</v>
          </cell>
        </row>
        <row r="111">
          <cell r="A111" t="str">
            <v>1.4.1.2.02,00.0.0.000</v>
          </cell>
          <cell r="B111" t="str">
            <v>Programas comites cantonales de la Persona Joven</v>
          </cell>
          <cell r="C111">
            <v>834026.31</v>
          </cell>
        </row>
        <row r="113">
          <cell r="A113" t="str">
            <v>1.4.1.3.01.00.0.0.000</v>
          </cell>
          <cell r="C113">
            <v>0</v>
          </cell>
        </row>
        <row r="121">
          <cell r="A121" t="str">
            <v>2.1.2.1.01.00.0.0.000</v>
          </cell>
        </row>
        <row r="126">
          <cell r="A126" t="str">
            <v>2.2.1.1.00.00.0.0.000</v>
          </cell>
        </row>
        <row r="133">
          <cell r="A133" t="str">
            <v>2.4.1.1.01.00.0.0.000</v>
          </cell>
        </row>
        <row r="134">
          <cell r="A134" t="str">
            <v>2.4.1.1.02.00.0.0.000</v>
          </cell>
          <cell r="B134" t="str">
            <v>Ley 8316 Fondo de Alcantarillados</v>
          </cell>
        </row>
        <row r="135">
          <cell r="A135" t="str">
            <v>2.4.1.1.03.00.0.0.000</v>
          </cell>
          <cell r="B135" t="str">
            <v>Ministerio de Salud</v>
          </cell>
        </row>
        <row r="138">
          <cell r="A138" t="str">
            <v>2.4.1.2.01.00.0.0.001</v>
          </cell>
          <cell r="B138" t="str">
            <v>Fondo de Desarrollo Social y Asignaciones Familiares</v>
          </cell>
        </row>
        <row r="142">
          <cell r="A142" t="str">
            <v>2.4.1.3.01.00.0.0.001</v>
          </cell>
        </row>
        <row r="148">
          <cell r="A148" t="str">
            <v>2,4.3,1,00,00,0,0,001</v>
          </cell>
          <cell r="B148" t="str">
            <v>Aporte de Cooperación Alemana</v>
          </cell>
          <cell r="C148">
            <v>87612422.239999995</v>
          </cell>
        </row>
        <row r="157">
          <cell r="A157" t="str">
            <v>3.3.1.0.00.00.0.0.000</v>
          </cell>
          <cell r="B157" t="str">
            <v>Superavit Libre</v>
          </cell>
          <cell r="C157">
            <v>3821489886.5299997</v>
          </cell>
        </row>
        <row r="160">
          <cell r="A160" t="str">
            <v>3.3.2.0.00.00.0.0.001</v>
          </cell>
          <cell r="B160" t="str">
            <v>Partidas Específicas</v>
          </cell>
          <cell r="C160">
            <v>211364256.16999999</v>
          </cell>
        </row>
        <row r="161">
          <cell r="A161" t="str">
            <v>3.3.2.0.00.00.0.0.002</v>
          </cell>
          <cell r="B161" t="str">
            <v>Fondo Plan Lotificación</v>
          </cell>
          <cell r="C161">
            <v>68168363.140000001</v>
          </cell>
        </row>
        <row r="162">
          <cell r="A162" t="str">
            <v>3.3.2.0.00.00.0.0.003</v>
          </cell>
          <cell r="B162" t="str">
            <v>Seguridad Vial Multas</v>
          </cell>
          <cell r="C162">
            <v>273582471.04000002</v>
          </cell>
        </row>
        <row r="163">
          <cell r="A163" t="str">
            <v>3.3.2.0.00.00.0.0.004</v>
          </cell>
          <cell r="B163" t="str">
            <v>Fondo de Recolección de Basuras</v>
          </cell>
          <cell r="C163">
            <v>967157152.34000003</v>
          </cell>
        </row>
        <row r="164">
          <cell r="A164" t="str">
            <v>3.3.2.0.00.00.0.0.005</v>
          </cell>
          <cell r="B164" t="str">
            <v>Fondo de Parques y Obras de Ornato</v>
          </cell>
          <cell r="C164">
            <v>308602929.51999998</v>
          </cell>
        </row>
        <row r="165">
          <cell r="A165" t="str">
            <v>3.3.2.0.00.00.0.0.006</v>
          </cell>
          <cell r="B165" t="str">
            <v>Fondo de Alcantarillado Sanitario</v>
          </cell>
          <cell r="C165">
            <v>179065428.88999999</v>
          </cell>
        </row>
        <row r="166">
          <cell r="A166" t="str">
            <v>3.3.2.0.00.00.0.0.007</v>
          </cell>
          <cell r="B166" t="str">
            <v>Fondo del Acueducto</v>
          </cell>
          <cell r="C166">
            <v>2962575159.0700002</v>
          </cell>
        </row>
        <row r="167">
          <cell r="A167" t="str">
            <v>3.3.2.0.00.00.0.0.008</v>
          </cell>
          <cell r="B167" t="str">
            <v>Fondo para el acueducto Ley n°8316</v>
          </cell>
          <cell r="C167">
            <v>207005055.41</v>
          </cell>
        </row>
        <row r="168">
          <cell r="A168" t="str">
            <v>3.3.2.0.00.00.0.0.009</v>
          </cell>
          <cell r="B168" t="str">
            <v>Fondo de Ley de Simplificacion y Eficieciencia Tributaria</v>
          </cell>
          <cell r="C168">
            <v>12350363.140000001</v>
          </cell>
        </row>
        <row r="169">
          <cell r="A169" t="str">
            <v>3.3.2.0.00.00.0.0.010</v>
          </cell>
          <cell r="B169" t="str">
            <v>Fondo Bienes Inmuebles</v>
          </cell>
          <cell r="C169">
            <v>1332645537.46</v>
          </cell>
        </row>
        <row r="170">
          <cell r="A170" t="str">
            <v>3.3.2.0.00.00.0.0.011</v>
          </cell>
          <cell r="B170" t="str">
            <v>Fondo de Desarrollo Municipal, 8% del IBI, Ley Nº 7509</v>
          </cell>
          <cell r="C170">
            <v>37434.97</v>
          </cell>
        </row>
        <row r="171">
          <cell r="A171" t="str">
            <v>3.3.2.0.00.00.0.0.012</v>
          </cell>
          <cell r="B171" t="str">
            <v>Junta Administrativa del Registro Nacional, 3% del IBI, Leyes 7509 y 7729</v>
          </cell>
          <cell r="C171">
            <v>30411295</v>
          </cell>
        </row>
        <row r="172">
          <cell r="A172" t="str">
            <v>3.3.2.0.00.00.0.0.013</v>
          </cell>
          <cell r="B172" t="str">
            <v>Instituto de Fomento y Asesoría Municipal, 3% del IBI, Ley Nº 7509</v>
          </cell>
          <cell r="C172">
            <v>14038.11</v>
          </cell>
        </row>
        <row r="173">
          <cell r="A173" t="str">
            <v>3.3.2.0.00.00.0.0.014</v>
          </cell>
          <cell r="B173" t="str">
            <v>Juntas de educación, 10% impuesto territorial y 10% IBI, Leyes 7509 y 7729</v>
          </cell>
          <cell r="C173">
            <v>699870983.32000005</v>
          </cell>
        </row>
        <row r="174">
          <cell r="A174" t="str">
            <v>3.3.2.0.00.00.0.0.015</v>
          </cell>
          <cell r="B174" t="str">
            <v>Organo de Normalización Técnica, 1% del IBI, Ley Nº 7729</v>
          </cell>
          <cell r="C174">
            <v>10136741</v>
          </cell>
        </row>
        <row r="175">
          <cell r="A175" t="str">
            <v>3.3.2.0.00.00.0.0.016</v>
          </cell>
          <cell r="B175" t="str">
            <v>Impuesto al Cemento</v>
          </cell>
        </row>
        <row r="176">
          <cell r="A176" t="str">
            <v>3.3.2.0.00.00.0.0.017</v>
          </cell>
          <cell r="B176" t="str">
            <v>Comité Cantonal de Deportes</v>
          </cell>
          <cell r="C176">
            <v>58604519.280000001</v>
          </cell>
        </row>
        <row r="177">
          <cell r="A177" t="str">
            <v>3.3.2.0.00.00.0.0.018</v>
          </cell>
          <cell r="B177" t="str">
            <v xml:space="preserve">Fondo Servico de Aseo de Vias </v>
          </cell>
          <cell r="C177">
            <v>69947961.439999998</v>
          </cell>
        </row>
        <row r="178">
          <cell r="A178" t="str">
            <v>3.3.2.0.00.00.0.0.019</v>
          </cell>
          <cell r="B178" t="str">
            <v>Derecho de Estacionamiento y Terminales</v>
          </cell>
          <cell r="C178">
            <v>7634796.9900000002</v>
          </cell>
        </row>
        <row r="179">
          <cell r="A179" t="str">
            <v>3.3.2.0.00.00.0.0.020</v>
          </cell>
          <cell r="B179" t="str">
            <v>Ley Nº7788 10% aporte CONAGEBIO</v>
          </cell>
          <cell r="C179">
            <v>662247.73</v>
          </cell>
        </row>
        <row r="180">
          <cell r="A180" t="str">
            <v>3.3.2.0.00.00.0.0.021</v>
          </cell>
          <cell r="B180" t="str">
            <v>Ley Nº7788 70% aporte Fondo Parques Nacionales</v>
          </cell>
          <cell r="C180">
            <v>4172160.7</v>
          </cell>
        </row>
        <row r="181">
          <cell r="A181" t="str">
            <v>3.3.2.0.00.00.0.0.022</v>
          </cell>
          <cell r="B181" t="str">
            <v xml:space="preserve">Proyectos y programas para la Persona Joven </v>
          </cell>
        </row>
        <row r="182">
          <cell r="A182" t="str">
            <v>3.3.2.0.00.00.0.0.023</v>
          </cell>
          <cell r="B182" t="str">
            <v>Consejo Nacional de Personas con Discapacidad (CONAPDIS) Ley N°9303</v>
          </cell>
          <cell r="C182">
            <v>18151856.52</v>
          </cell>
        </row>
        <row r="183">
          <cell r="A183" t="str">
            <v>3.3.2.0.00.00.0.0.024</v>
          </cell>
          <cell r="B183" t="str">
            <v>Fondo de Mantenimiento y Conservación de Caminos</v>
          </cell>
          <cell r="C183">
            <v>3028939.36</v>
          </cell>
        </row>
        <row r="184">
          <cell r="A184" t="str">
            <v>3.3.2.0.00.00.0.0.025</v>
          </cell>
          <cell r="B184" t="str">
            <v>Fondo de Desarrollo Social y Asignaciones Familiares (red de Cuido)</v>
          </cell>
          <cell r="C184">
            <v>5655600</v>
          </cell>
        </row>
        <row r="185">
          <cell r="A185" t="str">
            <v>3.3.2.0.00.00.0.0.026</v>
          </cell>
          <cell r="B185" t="str">
            <v>Fondo Mercado</v>
          </cell>
          <cell r="C185">
            <v>61936009.25</v>
          </cell>
        </row>
        <row r="186">
          <cell r="A186" t="str">
            <v>3.3.2.0.00.00.0.0.027</v>
          </cell>
          <cell r="B186" t="str">
            <v>Fondo de Alcantarillado Pluvial</v>
          </cell>
          <cell r="C186">
            <v>207799781.94999999</v>
          </cell>
        </row>
        <row r="187">
          <cell r="A187" t="str">
            <v>3.3.2.0.00.00.0.0.028</v>
          </cell>
          <cell r="B187" t="str">
            <v>MAG</v>
          </cell>
          <cell r="C187">
            <v>4226946.87</v>
          </cell>
        </row>
        <row r="188">
          <cell r="A188" t="str">
            <v>3.3.2.0.00.00.0.0.029</v>
          </cell>
          <cell r="B188" t="str">
            <v>Aporte de Cooperación Alemana</v>
          </cell>
          <cell r="C188">
            <v>70760182.530000001</v>
          </cell>
        </row>
        <row r="189">
          <cell r="A189" t="str">
            <v>3.3.2.0.00.00.0.0.030</v>
          </cell>
          <cell r="B189" t="str">
            <v>ICOCER</v>
          </cell>
          <cell r="C189">
            <v>106855822.09999999</v>
          </cell>
        </row>
      </sheetData>
      <sheetData sheetId="1">
        <row r="7">
          <cell r="E7">
            <v>11925671980.109999</v>
          </cell>
        </row>
      </sheetData>
      <sheetData sheetId="2">
        <row r="22">
          <cell r="B22" t="str">
            <v xml:space="preserve">Organo Normalización Técnica M.de Hacienda </v>
          </cell>
          <cell r="E22">
            <v>10136741</v>
          </cell>
        </row>
        <row r="24">
          <cell r="B24" t="str">
            <v>Aporte Junta Admva.Registro Nac. Ley 7509y 7729</v>
          </cell>
          <cell r="E24">
            <v>30411295</v>
          </cell>
        </row>
        <row r="25">
          <cell r="B25" t="str">
            <v>CONAGEBIO (10% de la Ley 7788)</v>
          </cell>
          <cell r="E25">
            <v>662247.73</v>
          </cell>
        </row>
        <row r="26">
          <cell r="B26" t="str">
            <v>Fondo para Parques Nacionales</v>
          </cell>
          <cell r="E26">
            <v>4172160.7</v>
          </cell>
        </row>
        <row r="28">
          <cell r="B28" t="str">
            <v xml:space="preserve">Aporte a IFAM, Ley Nº 7509 </v>
          </cell>
        </row>
        <row r="29">
          <cell r="B29" t="str">
            <v>Juntas de Educación, Ley 7509 y 7729</v>
          </cell>
          <cell r="E29">
            <v>699870983.32000005</v>
          </cell>
        </row>
        <row r="30">
          <cell r="B30" t="str">
            <v>Consejo Nacional de Personas con Discapacidad (CONAPDIS) Ley N°9303</v>
          </cell>
          <cell r="E30">
            <v>18151856.52</v>
          </cell>
        </row>
        <row r="32">
          <cell r="B32" t="str">
            <v xml:space="preserve">Comité Cantonal Deportes y Recreación </v>
          </cell>
          <cell r="E32">
            <v>63104519.280000001</v>
          </cell>
        </row>
        <row r="33">
          <cell r="B33" t="str">
            <v>FEDOMA</v>
          </cell>
          <cell r="E33">
            <v>0</v>
          </cell>
        </row>
        <row r="46">
          <cell r="B46" t="str">
            <v>Reintegros o devoluciones</v>
          </cell>
          <cell r="E46">
            <v>25000000</v>
          </cell>
        </row>
        <row r="50">
          <cell r="E50">
            <v>14038.11</v>
          </cell>
        </row>
        <row r="53">
          <cell r="B53" t="str">
            <v>Fondo de Desarrollo Municipal Ley 7509</v>
          </cell>
          <cell r="E53">
            <v>37434.97</v>
          </cell>
        </row>
      </sheetData>
      <sheetData sheetId="3"/>
      <sheetData sheetId="4">
        <row r="29">
          <cell r="B29" t="str">
            <v>Transferencias de Capital al Gobierno Central</v>
          </cell>
        </row>
        <row r="34">
          <cell r="B34" t="str">
            <v>IFAM Ley 7509</v>
          </cell>
        </row>
        <row r="37">
          <cell r="B37" t="str">
            <v>Fondo de Desarrollo Municipal Ley 7509</v>
          </cell>
        </row>
      </sheetData>
      <sheetData sheetId="5"/>
      <sheetData sheetId="6">
        <row r="8">
          <cell r="E8">
            <v>63756752.100000001</v>
          </cell>
        </row>
        <row r="10">
          <cell r="E10">
            <v>0</v>
          </cell>
        </row>
        <row r="12">
          <cell r="E12">
            <v>26829338</v>
          </cell>
        </row>
        <row r="16">
          <cell r="E16">
            <v>942147366.73000002</v>
          </cell>
        </row>
      </sheetData>
      <sheetData sheetId="7">
        <row r="11">
          <cell r="B11" t="str">
            <v>Aseo de Vías y Sitios Públicos</v>
          </cell>
          <cell r="C11">
            <v>69947961.439999998</v>
          </cell>
        </row>
        <row r="13">
          <cell r="B13" t="str">
            <v>Recolección de Basuras</v>
          </cell>
          <cell r="C13">
            <v>906154420.35000002</v>
          </cell>
        </row>
        <row r="15">
          <cell r="B15" t="str">
            <v>Parques Obras de Ornato</v>
          </cell>
          <cell r="C15">
            <v>74662219.569999993</v>
          </cell>
        </row>
        <row r="17">
          <cell r="B17" t="str">
            <v>Acueductos</v>
          </cell>
          <cell r="C17">
            <v>557017663.77999997</v>
          </cell>
        </row>
        <row r="19">
          <cell r="B19" t="str">
            <v>Mercados, Plazas y Ferias</v>
          </cell>
          <cell r="C19">
            <v>65900000</v>
          </cell>
        </row>
        <row r="21">
          <cell r="B21" t="str">
            <v>Educativos, Culturales y Deportivos</v>
          </cell>
          <cell r="C21">
            <v>271484188.82999998</v>
          </cell>
        </row>
        <row r="23">
          <cell r="B23" t="str">
            <v>Servicios Sociales Complementarios</v>
          </cell>
          <cell r="C23">
            <v>533177236.31</v>
          </cell>
        </row>
        <row r="25">
          <cell r="B25" t="str">
            <v>Estacionamientos y Terminales</v>
          </cell>
          <cell r="C25">
            <v>7634796.9900000002</v>
          </cell>
        </row>
        <row r="27">
          <cell r="B27" t="str">
            <v>Alcantarillados Sanitarios</v>
          </cell>
          <cell r="C27">
            <v>17300000</v>
          </cell>
        </row>
        <row r="29">
          <cell r="B29" t="str">
            <v>Reparaciones Menores de Maquinaria y Equipo</v>
          </cell>
        </row>
        <row r="31">
          <cell r="B31" t="str">
            <v>Seguridad y Vigilancia en la Comunidad</v>
          </cell>
          <cell r="C31">
            <v>108109011.73</v>
          </cell>
        </row>
        <row r="33">
          <cell r="B33" t="str">
            <v>Protección del Medio Ambiente</v>
          </cell>
          <cell r="C33">
            <v>10077000</v>
          </cell>
        </row>
        <row r="35">
          <cell r="C35">
            <v>0</v>
          </cell>
        </row>
        <row r="37">
          <cell r="B37" t="str">
            <v>Atención Emergencias Cantonales</v>
          </cell>
          <cell r="C37">
            <v>34500000</v>
          </cell>
        </row>
        <row r="39">
          <cell r="B39" t="str">
            <v>Por incumplimiento de Deberes de los Propietarios BI</v>
          </cell>
          <cell r="C39">
            <v>14000000</v>
          </cell>
        </row>
        <row r="41">
          <cell r="B41" t="str">
            <v>Alcantarillado Pluvial</v>
          </cell>
          <cell r="C41">
            <v>157999781.94999999</v>
          </cell>
        </row>
        <row r="43">
          <cell r="B43" t="str">
            <v>Aporte en Especie para Servicios Y Proyectos Comunitarios</v>
          </cell>
        </row>
        <row r="44">
          <cell r="C44">
            <v>2827964280.9499993</v>
          </cell>
        </row>
      </sheetData>
      <sheetData sheetId="8">
        <row r="13">
          <cell r="B13" t="str">
            <v xml:space="preserve">Construcción Comunal Urb. Las Abras Distriti San Rafael </v>
          </cell>
          <cell r="C13">
            <v>20000000</v>
          </cell>
        </row>
        <row r="14">
          <cell r="B14" t="str">
            <v>Construciión de la Fuerza Pública de Desamparados</v>
          </cell>
          <cell r="C14">
            <v>3032755.78</v>
          </cell>
        </row>
        <row r="15">
          <cell r="B15" t="str">
            <v>Mantenimiento de Edificios Mnicipales</v>
          </cell>
          <cell r="C15">
            <v>35000000</v>
          </cell>
        </row>
        <row r="16">
          <cell r="B16" t="str">
            <v>Mejoras en Salón Multiusos Urb. Sacramento</v>
          </cell>
          <cell r="C16">
            <v>4000000</v>
          </cell>
        </row>
        <row r="17">
          <cell r="B17" t="str">
            <v>Construcción de Biblioteca  Municipal en Salón Comunal Santa Rita</v>
          </cell>
          <cell r="C17">
            <v>7474682.9500000002</v>
          </cell>
        </row>
        <row r="18">
          <cell r="B18" t="str">
            <v>Mejoras en las instalaciones de CENCINAI de Río Segundo</v>
          </cell>
          <cell r="C18">
            <v>15000000</v>
          </cell>
        </row>
        <row r="19">
          <cell r="B19" t="str">
            <v>Construcción I etapa Salón Multiusos San Rafael</v>
          </cell>
          <cell r="C19">
            <v>5056200</v>
          </cell>
        </row>
        <row r="20">
          <cell r="B20" t="str">
            <v>Construcción del Centro Agrícola</v>
          </cell>
          <cell r="C20">
            <v>4226946.87</v>
          </cell>
        </row>
        <row r="21">
          <cell r="B21" t="str">
            <v>Mejoras en el CENCINAI Pavas, Carrizal</v>
          </cell>
          <cell r="C21">
            <v>15000000</v>
          </cell>
        </row>
        <row r="22">
          <cell r="B22" t="str">
            <v>Mejoras Infraestructura en el CENCINAI del INVU las Cañas n°1</v>
          </cell>
          <cell r="C22">
            <v>5000000</v>
          </cell>
        </row>
        <row r="23">
          <cell r="B23" t="str">
            <v>Construcción Salón Comunal  Villa Elia</v>
          </cell>
          <cell r="C23">
            <v>3579629</v>
          </cell>
        </row>
        <row r="24">
          <cell r="B24" t="str">
            <v>Mejoras infraestructura Escuela La Pradera de la Guácima</v>
          </cell>
          <cell r="C24">
            <v>12000000</v>
          </cell>
        </row>
        <row r="25">
          <cell r="B25" t="str">
            <v>Remodelación EBAIS San Isidro</v>
          </cell>
          <cell r="C25">
            <v>16000000</v>
          </cell>
        </row>
        <row r="26">
          <cell r="B26" t="str">
            <v>Mejoras infraestructura salón comunal urbanización La Independencia</v>
          </cell>
          <cell r="C26">
            <v>30000000</v>
          </cell>
        </row>
        <row r="27">
          <cell r="B27" t="str">
            <v>Mejoras Ebais de Villa Bonita</v>
          </cell>
          <cell r="C27">
            <v>10000000</v>
          </cell>
        </row>
        <row r="28">
          <cell r="B28" t="str">
            <v>Construcción salón comunal El Coco</v>
          </cell>
          <cell r="C28">
            <v>45000000</v>
          </cell>
        </row>
        <row r="29">
          <cell r="B29" t="str">
            <v>Mejoras infraestructura escuela Miguel Obregón, Alajuela</v>
          </cell>
          <cell r="C29">
            <v>12000000</v>
          </cell>
        </row>
        <row r="31">
          <cell r="B31" t="str">
            <v>Consolidación de la Bodega Municipal</v>
          </cell>
          <cell r="C31">
            <v>120000000</v>
          </cell>
        </row>
        <row r="32">
          <cell r="B32" t="str">
            <v>Mejoras Plazas Deportes Desamparados</v>
          </cell>
          <cell r="C32">
            <v>100000000</v>
          </cell>
        </row>
        <row r="33">
          <cell r="B33" t="str">
            <v>Mejoras Infraestructur Salón los Higuerones</v>
          </cell>
          <cell r="C33">
            <v>12000000</v>
          </cell>
        </row>
        <row r="34">
          <cell r="B34" t="str">
            <v>Construcciión de la cancha de futból 7 de la ADI de Pavas</v>
          </cell>
          <cell r="C34">
            <v>10000000</v>
          </cell>
        </row>
        <row r="35">
          <cell r="B35" t="str">
            <v>Mejoras Infreestructura Alberto Echandi Montero, San Isidro de Alajuela</v>
          </cell>
          <cell r="C35">
            <v>10000000</v>
          </cell>
        </row>
        <row r="36">
          <cell r="B36" t="str">
            <v>Mejoras en la Infraestructura del Albergue del Adulto Mayor de Alajuela</v>
          </cell>
          <cell r="C36">
            <v>15000000</v>
          </cell>
        </row>
        <row r="37">
          <cell r="B37" t="str">
            <v xml:space="preserve">Mejoras en la Infraestructura Escuela  San Miguel de Turrúcares </v>
          </cell>
          <cell r="C37">
            <v>15000000</v>
          </cell>
        </row>
        <row r="38">
          <cell r="B38" t="str">
            <v>Construcción Gimnasio Clinica Marcial Rodriguez</v>
          </cell>
          <cell r="C38">
            <v>20000000</v>
          </cell>
        </row>
        <row r="39">
          <cell r="B39" t="str">
            <v>Mejoras salón Comunal Pueblo Nuevo</v>
          </cell>
          <cell r="C39">
            <v>35000000</v>
          </cell>
        </row>
        <row r="40">
          <cell r="B40" t="str">
            <v>Instalación de Aires acondicionados para Segunda Planta de la Casa de Cultura</v>
          </cell>
          <cell r="C40">
            <v>25000000</v>
          </cell>
        </row>
        <row r="44">
          <cell r="C44">
            <v>211995765.94</v>
          </cell>
        </row>
        <row r="45">
          <cell r="C45">
            <v>0</v>
          </cell>
        </row>
        <row r="46">
          <cell r="B46" t="str">
            <v>Mantenimiento Periódico de la Red Vial Cantonal</v>
          </cell>
          <cell r="C46">
            <v>765000000</v>
          </cell>
        </row>
        <row r="47">
          <cell r="B47" t="str">
            <v>Instalción de Paradas Distrito San Rafael</v>
          </cell>
          <cell r="C47">
            <v>2699374</v>
          </cell>
        </row>
        <row r="48">
          <cell r="B48" t="str">
            <v>Construcción puente peatonal Escuela de Quebradas</v>
          </cell>
          <cell r="C48">
            <v>50000000</v>
          </cell>
        </row>
        <row r="49">
          <cell r="B49" t="str">
            <v>Construcción De Boulevard costado Norte de la Plaza en San Rafael</v>
          </cell>
          <cell r="C49">
            <v>25000000</v>
          </cell>
        </row>
        <row r="50">
          <cell r="B50" t="str">
            <v>Obras Complementarias y Embellecimiento de la comunidad de Pilas San Isidro</v>
          </cell>
          <cell r="C50">
            <v>15000000</v>
          </cell>
        </row>
        <row r="51">
          <cell r="B51" t="str">
            <v>Construcción puente el Urbano, El Roble</v>
          </cell>
          <cell r="C51">
            <v>100000000</v>
          </cell>
        </row>
        <row r="52">
          <cell r="B52" t="str">
            <v>conector Peatonal cementerio Carrizal</v>
          </cell>
          <cell r="C52">
            <v>30000000</v>
          </cell>
        </row>
        <row r="53">
          <cell r="B53" t="str">
            <v>conector Peatonal FECOSA</v>
          </cell>
          <cell r="C53">
            <v>75000000</v>
          </cell>
        </row>
        <row r="54">
          <cell r="B54" t="str">
            <v>Construcción de Conector Peatonal en Sabanilla</v>
          </cell>
          <cell r="C54">
            <v>20000000</v>
          </cell>
        </row>
        <row r="55">
          <cell r="B55" t="str">
            <v>Señalización Vial para Reordenamiento en la ciudad de Alajuela</v>
          </cell>
          <cell r="C55">
            <v>273582471.03999996</v>
          </cell>
        </row>
        <row r="56">
          <cell r="B56" t="str">
            <v>Mejoras Calles Residencial Paso de las Garzas</v>
          </cell>
          <cell r="C56">
            <v>15000000</v>
          </cell>
        </row>
        <row r="57">
          <cell r="B57" t="str">
            <v>III-02-15</v>
          </cell>
        </row>
        <row r="58">
          <cell r="B58" t="str">
            <v>III-02-16</v>
          </cell>
        </row>
        <row r="72">
          <cell r="B72" t="str">
            <v>Protección de Nacientes</v>
          </cell>
          <cell r="C72">
            <v>4577287.45</v>
          </cell>
        </row>
        <row r="73">
          <cell r="B73" t="str">
            <v>Plan Operación Mantenimiento y Des. Sistema de Aueducto</v>
          </cell>
          <cell r="C73">
            <v>20000000</v>
          </cell>
        </row>
        <row r="74">
          <cell r="B74" t="str">
            <v>Plan Operación Mantenimiento y Desarrollo del Sistema de Saneamiento de la Municipalidad de Alajuela</v>
          </cell>
          <cell r="C74">
            <v>266271313.24000001</v>
          </cell>
        </row>
        <row r="75">
          <cell r="B75">
            <v>0</v>
          </cell>
        </row>
        <row r="76">
          <cell r="B76" t="str">
            <v>Construccion Tanque Almacenamiento los Llanos</v>
          </cell>
          <cell r="C76">
            <v>191000000</v>
          </cell>
        </row>
        <row r="77">
          <cell r="B77" t="str">
            <v>Ley 8316 Mejoras Sistema Pluvial Urbanización Babilonia</v>
          </cell>
          <cell r="C77">
            <v>5560800</v>
          </cell>
        </row>
        <row r="78">
          <cell r="B78" t="str">
            <v>Mantenimiento de Tanques de Almacenamiento de Agua Potable</v>
          </cell>
          <cell r="C78">
            <v>60000000</v>
          </cell>
        </row>
        <row r="79">
          <cell r="B79" t="str">
            <v>Disseño Hidraulico sisdema de Disposición de Aguas Pluviales Noroeste de la Ciudad</v>
          </cell>
          <cell r="C79">
            <v>7800000</v>
          </cell>
        </row>
        <row r="80">
          <cell r="B80" t="str">
            <v>Ley 8316 Macromedición</v>
          </cell>
          <cell r="C80">
            <v>104000000</v>
          </cell>
        </row>
        <row r="81">
          <cell r="B81" t="str">
            <v>Cambio de Red de Distribución Desamparados Calle Limón -la Garita Tacacorí</v>
          </cell>
          <cell r="C81">
            <v>8000000</v>
          </cell>
        </row>
        <row r="82">
          <cell r="B82" t="str">
            <v>Mejoras Red de Distribucón de Tacacorí</v>
          </cell>
          <cell r="C82">
            <v>135000000</v>
          </cell>
        </row>
        <row r="83">
          <cell r="B83" t="str">
            <v>Ley 8316 Mejoras Tanques</v>
          </cell>
          <cell r="C83">
            <v>40131303.359999999</v>
          </cell>
        </row>
        <row r="84">
          <cell r="B84" t="str">
            <v>Instalación de Hidrmetros del canton</v>
          </cell>
          <cell r="C84">
            <v>30000000</v>
          </cell>
        </row>
        <row r="85">
          <cell r="B85" t="str">
            <v>Mejoras pluviales y asfaltado Urbanización La Amistad</v>
          </cell>
          <cell r="C85">
            <v>143000000</v>
          </cell>
        </row>
        <row r="86">
          <cell r="B86" t="str">
            <v>Ley 8316 Mejoras Sistema Pluvial Calle Pilas</v>
          </cell>
        </row>
        <row r="87">
          <cell r="B87" t="str">
            <v>Macromedición</v>
          </cell>
          <cell r="C87">
            <v>425000000</v>
          </cell>
        </row>
        <row r="88">
          <cell r="B88" t="str">
            <v>Construcción Tanque Almacenamiento Pueblo Nuevo</v>
          </cell>
          <cell r="C88">
            <v>320000000</v>
          </cell>
        </row>
        <row r="89">
          <cell r="B89" t="str">
            <v xml:space="preserve">Mejoras Sistema Pluvial Mejoras Predos de Florencia la Giralda </v>
          </cell>
          <cell r="C89">
            <v>42000000</v>
          </cell>
        </row>
        <row r="90">
          <cell r="B90" t="str">
            <v>Ley 8316 Construcción Sistema Plu8vial Cementerio -Hogar Comunitario</v>
          </cell>
          <cell r="C90">
            <v>27340000</v>
          </cell>
        </row>
        <row r="91">
          <cell r="B91" t="str">
            <v>Ley 8316  Cuneteado nuestro Amo -Planta Ventanas</v>
          </cell>
          <cell r="C91">
            <v>8820000</v>
          </cell>
        </row>
        <row r="92">
          <cell r="B92" t="str">
            <v>Instalaciión Cunetas en Calle Principal Cacao</v>
          </cell>
          <cell r="C92">
            <v>10000000</v>
          </cell>
        </row>
        <row r="93">
          <cell r="B93" t="str">
            <v>Mejoras pluviales y asfaltado calle Los Mangos, San Antonio</v>
          </cell>
          <cell r="C93">
            <v>75000000</v>
          </cell>
        </row>
        <row r="94">
          <cell r="B94" t="str">
            <v>Ley 8316 Mejoras Sistema Pluvial Calle Pedregal</v>
          </cell>
          <cell r="C94">
            <v>11152952.050000001</v>
          </cell>
        </row>
        <row r="95">
          <cell r="B95" t="str">
            <v>mejoras Pluviales Calle la Empacadora</v>
          </cell>
          <cell r="C95">
            <v>20000000</v>
          </cell>
        </row>
        <row r="96">
          <cell r="B96" t="str">
            <v>Sistema de Conducción Setillales de Desamparados</v>
          </cell>
          <cell r="C96">
            <v>10000000</v>
          </cell>
        </row>
        <row r="97">
          <cell r="B97" t="str">
            <v>Cerramiento y Protección de Naciente Río Segundo</v>
          </cell>
          <cell r="C97">
            <v>122000000</v>
          </cell>
        </row>
        <row r="98">
          <cell r="B98" t="str">
            <v>Diseño y Modelación Cambio Red Urb .La Trinidad</v>
          </cell>
          <cell r="C98">
            <v>55000000</v>
          </cell>
        </row>
        <row r="99">
          <cell r="B99" t="str">
            <v>Mejoras Red de Conducción la Chayotera</v>
          </cell>
          <cell r="C99">
            <v>315000000</v>
          </cell>
        </row>
        <row r="100">
          <cell r="B100" t="str">
            <v>Mejoras Tubería Conducción Naciente Cataratas</v>
          </cell>
          <cell r="C100">
            <v>297000000</v>
          </cell>
        </row>
        <row r="101">
          <cell r="B101" t="str">
            <v>Obras Protección Tanque Guadalupe</v>
          </cell>
          <cell r="C101">
            <v>35000000</v>
          </cell>
        </row>
        <row r="102">
          <cell r="B102" t="str">
            <v>sectorización Zona Presión Sistema Alajuela Centro</v>
          </cell>
          <cell r="C102">
            <v>245000000</v>
          </cell>
        </row>
        <row r="103">
          <cell r="B103" t="str">
            <v>Mejoras Red Conducción La Pradera</v>
          </cell>
          <cell r="C103">
            <v>115000000</v>
          </cell>
        </row>
        <row r="104">
          <cell r="B104" t="str">
            <v>Instalación de tubería en el Cacao</v>
          </cell>
          <cell r="C104">
            <v>20000000</v>
          </cell>
        </row>
        <row r="105">
          <cell r="B105" t="str">
            <v>Mejoras pluviales Llanos del Coyol, la Garita</v>
          </cell>
          <cell r="C105">
            <v>25000000</v>
          </cell>
        </row>
        <row r="106">
          <cell r="B106" t="str">
            <v>Cierre de Nacientes</v>
          </cell>
          <cell r="C106">
            <v>37129477.189999998</v>
          </cell>
        </row>
        <row r="107">
          <cell r="B107" t="str">
            <v>Mejora Plaza de Deportes Las Vuelta</v>
          </cell>
          <cell r="C107">
            <v>10000000</v>
          </cell>
        </row>
        <row r="108">
          <cell r="B108" t="str">
            <v>Mejoras Sistema Pluvial Calle Flores EL Roble</v>
          </cell>
          <cell r="C108">
            <v>10000000</v>
          </cell>
        </row>
        <row r="109">
          <cell r="B109" t="str">
            <v>Mejoras Sistema Pluvial Calle Vargas Masís, Tuetal Norte</v>
          </cell>
          <cell r="C109">
            <v>20000000</v>
          </cell>
        </row>
        <row r="110">
          <cell r="B110" t="str">
            <v>Mejoras Pluviales quebrada Bajo la Claudia</v>
          </cell>
          <cell r="C110">
            <v>25000000</v>
          </cell>
        </row>
        <row r="111">
          <cell r="B111" t="str">
            <v>Mejoras Pluviales Villa Titi, Turrúcares</v>
          </cell>
          <cell r="C111">
            <v>30000000</v>
          </cell>
        </row>
        <row r="112">
          <cell r="B112" t="str">
            <v>Diseño y Contratación de mejoras Viales y Pluviales en Calle Montenegro, Fraijanes</v>
          </cell>
          <cell r="C112">
            <v>70000000</v>
          </cell>
        </row>
        <row r="117">
          <cell r="B117" t="str">
            <v>Dierección Técnica y Estudio</v>
          </cell>
          <cell r="C117">
            <v>98450075.460000008</v>
          </cell>
        </row>
        <row r="118">
          <cell r="C118">
            <v>396000</v>
          </cell>
        </row>
        <row r="119">
          <cell r="B119" t="str">
            <v>Plan de Desarrollo Informático</v>
          </cell>
          <cell r="C119">
            <v>334924685.35000002</v>
          </cell>
        </row>
        <row r="120">
          <cell r="B120" t="str">
            <v>Implementación del Plan  Municipal de Residuos</v>
          </cell>
          <cell r="C120">
            <v>61002731.990000002</v>
          </cell>
        </row>
        <row r="121">
          <cell r="B121" t="str">
            <v xml:space="preserve"> Alajuela Ciudad Segura</v>
          </cell>
          <cell r="C121">
            <v>390000000</v>
          </cell>
        </row>
        <row r="122">
          <cell r="B122" t="str">
            <v>Plan Mercadeo Turístico</v>
          </cell>
          <cell r="C122">
            <v>18640000</v>
          </cell>
        </row>
        <row r="123">
          <cell r="B123" t="str">
            <v>Contrucción Cancha Multiusos en Urbanización la Langosta</v>
          </cell>
          <cell r="C123">
            <v>18205389.899999999</v>
          </cell>
        </row>
        <row r="124">
          <cell r="B124" t="str">
            <v>Compra de Equipo Medico para la Cruz Roja de San Rafael</v>
          </cell>
          <cell r="C124">
            <v>3132700</v>
          </cell>
        </row>
        <row r="125">
          <cell r="B125" t="str">
            <v>Plan Reforestación y Edución Ambiental</v>
          </cell>
          <cell r="C125">
            <v>24717451.07</v>
          </cell>
        </row>
        <row r="126">
          <cell r="B126" t="str">
            <v>Mejoras Parque Urbanización Don Bosco</v>
          </cell>
          <cell r="C126">
            <v>10000000</v>
          </cell>
        </row>
        <row r="127">
          <cell r="B127" t="str">
            <v>Mejoras Parqie Saborio</v>
          </cell>
          <cell r="C127">
            <v>5000000</v>
          </cell>
        </row>
        <row r="128">
          <cell r="B128" t="str">
            <v>Mejoras Parques Urbanización La Babilonia</v>
          </cell>
          <cell r="C128">
            <v>15000000</v>
          </cell>
        </row>
        <row r="129">
          <cell r="B129" t="str">
            <v>Modelo de Gestión por Resultados para la Administración por Proyectos</v>
          </cell>
          <cell r="C129">
            <v>1514957.97</v>
          </cell>
        </row>
        <row r="130">
          <cell r="B130" t="str">
            <v>Construcción de Cancha Multiusos en Calle Arriba en San Rafael</v>
          </cell>
          <cell r="C130">
            <v>18000000</v>
          </cell>
        </row>
        <row r="131">
          <cell r="B131" t="str">
            <v>Mejoras Parque Recreativo Urb Peniel</v>
          </cell>
          <cell r="C131">
            <v>7000000</v>
          </cell>
        </row>
        <row r="132">
          <cell r="B132" t="str">
            <v>Mantenimiento de la Estatua de Juan Santamaría y Fuente del Parque Central</v>
          </cell>
          <cell r="C132">
            <v>50000000</v>
          </cell>
        </row>
        <row r="133">
          <cell r="B133" t="str">
            <v>Mejoras Areas Recreativas Urb. Silvia Eugenia</v>
          </cell>
          <cell r="C133">
            <v>20000000</v>
          </cell>
        </row>
        <row r="134">
          <cell r="B134" t="str">
            <v>Mejoras Infraestructura Polideportivo Monserrat</v>
          </cell>
          <cell r="C134">
            <v>106855822.09999999</v>
          </cell>
        </row>
        <row r="135">
          <cell r="B135" t="str">
            <v>Plan Regulador Urbano del Canton Central de Alajuela</v>
          </cell>
          <cell r="C135">
            <v>15100000</v>
          </cell>
        </row>
        <row r="136">
          <cell r="B136" t="str">
            <v>Pintura y Remizamiento Parques Distrito Central</v>
          </cell>
          <cell r="C136">
            <v>150940709.94999999</v>
          </cell>
        </row>
        <row r="137">
          <cell r="B137" t="str">
            <v>Mantenimeintos de Espacios de Interacción Social del Cantón de Alajuela</v>
          </cell>
          <cell r="C137">
            <v>33000000</v>
          </cell>
        </row>
        <row r="138">
          <cell r="B138" t="str">
            <v>Construcción Parque Infantil Urbanización El Milagro</v>
          </cell>
          <cell r="C138">
            <v>10000000</v>
          </cell>
        </row>
        <row r="139">
          <cell r="B139" t="str">
            <v>Mejoras Parque Urbanización SOLCASA</v>
          </cell>
          <cell r="C139">
            <v>20000000</v>
          </cell>
        </row>
        <row r="140">
          <cell r="B140" t="str">
            <v>Mejoraws parque  Lomas del Coyol</v>
          </cell>
          <cell r="C140">
            <v>20000000</v>
          </cell>
        </row>
        <row r="141">
          <cell r="B141" t="str">
            <v>Mejoras Infraestructura Parque Urbanización Ciruelas</v>
          </cell>
          <cell r="C141">
            <v>10000000</v>
          </cell>
        </row>
        <row r="142">
          <cell r="B142" t="str">
            <v>Mejoras plaza de Futból de Pueblo Nuevo</v>
          </cell>
          <cell r="C142">
            <v>30000000</v>
          </cell>
        </row>
        <row r="143">
          <cell r="B143" t="str">
            <v>Mejoras Areas Comunales Urbanización la Maravilla</v>
          </cell>
          <cell r="C143">
            <v>25000000</v>
          </cell>
        </row>
        <row r="144">
          <cell r="B144" t="str">
            <v>Compra de Ambulacia para la Cruz Rojas de Turrúcares</v>
          </cell>
          <cell r="C144">
            <v>30000000</v>
          </cell>
        </row>
        <row r="145">
          <cell r="B145" t="str">
            <v xml:space="preserve">Vigilacia en el Parque del Adulto Mayor de Urbanización Ciruelas </v>
          </cell>
          <cell r="C145">
            <v>20000000</v>
          </cell>
        </row>
        <row r="146">
          <cell r="B146" t="str">
            <v>Mejras Infraestructura parque Infantil Urb. Los Angeles Canoas</v>
          </cell>
          <cell r="C146">
            <v>10000000</v>
          </cell>
        </row>
        <row r="147">
          <cell r="B147" t="str">
            <v>Mejoras parque Infantil San Miguel de Turrucares</v>
          </cell>
          <cell r="C147">
            <v>10000000</v>
          </cell>
        </row>
        <row r="148">
          <cell r="B148" t="str">
            <v>Mejoras Infraestructura Parque Infantil el Rey</v>
          </cell>
          <cell r="C148">
            <v>22000000</v>
          </cell>
        </row>
        <row r="149">
          <cell r="B149" t="str">
            <v>Mejoras Camerinos Plaza de Dulce Nombre la Garita</v>
          </cell>
          <cell r="C149">
            <v>10000000</v>
          </cell>
        </row>
        <row r="150">
          <cell r="B150" t="str">
            <v>Mejoras en la Infraestructura del Parque Urbanización Lisboa</v>
          </cell>
          <cell r="C150">
            <v>20000000</v>
          </cell>
        </row>
        <row r="151">
          <cell r="B151" t="str">
            <v>Maquinas para ejercicio Nueva Carrizal</v>
          </cell>
          <cell r="C151">
            <v>10000000</v>
          </cell>
        </row>
        <row r="152">
          <cell r="B152" t="str">
            <v>Area Recreativa y deportiva de Carrizal</v>
          </cell>
          <cell r="C152">
            <v>55000000</v>
          </cell>
        </row>
        <row r="153">
          <cell r="B153" t="str">
            <v>Compra de Terreno para Salón Comunal Río Segundo</v>
          </cell>
          <cell r="C153">
            <v>100000000</v>
          </cell>
        </row>
        <row r="154">
          <cell r="B154" t="str">
            <v>Mejoras parque Quinta la Garita</v>
          </cell>
          <cell r="C154">
            <v>20000000</v>
          </cell>
        </row>
        <row r="155">
          <cell r="B155" t="str">
            <v>Mejoras Infraestructura Parque el Portillo</v>
          </cell>
          <cell r="C155">
            <v>20000000</v>
          </cell>
        </row>
        <row r="156">
          <cell r="B156" t="str">
            <v>Mejoras infraestructura Cancha Multiusos de Rincon Chiquito</v>
          </cell>
          <cell r="C156">
            <v>15000000</v>
          </cell>
        </row>
        <row r="157">
          <cell r="B157" t="str">
            <v xml:space="preserve">Mejoras parque Infantil Urbanizació Cabezas </v>
          </cell>
          <cell r="C157">
            <v>10000000</v>
          </cell>
        </row>
        <row r="158">
          <cell r="B158" t="str">
            <v>Mejoras Plaza de Deportes de Frayjanes</v>
          </cell>
          <cell r="C158">
            <v>20000000</v>
          </cell>
        </row>
        <row r="159">
          <cell r="B159" t="str">
            <v>III-06-55</v>
          </cell>
          <cell r="C159">
            <v>0</v>
          </cell>
        </row>
        <row r="160">
          <cell r="B160" t="str">
            <v>III-06-56</v>
          </cell>
          <cell r="C160">
            <v>0</v>
          </cell>
        </row>
        <row r="161">
          <cell r="B161" t="str">
            <v>III-06-57</v>
          </cell>
          <cell r="C161">
            <v>0</v>
          </cell>
        </row>
        <row r="162">
          <cell r="B162" t="str">
            <v>III-06-58</v>
          </cell>
          <cell r="C162">
            <v>0</v>
          </cell>
        </row>
        <row r="163">
          <cell r="B163" t="str">
            <v>III-06-59</v>
          </cell>
          <cell r="C163">
            <v>0</v>
          </cell>
        </row>
      </sheetData>
      <sheetData sheetId="9">
        <row r="12">
          <cell r="B12" t="str">
            <v>IV-01-02</v>
          </cell>
          <cell r="C12">
            <v>0</v>
          </cell>
        </row>
        <row r="13">
          <cell r="B13" t="str">
            <v>IV-01-03</v>
          </cell>
          <cell r="C13">
            <v>0</v>
          </cell>
        </row>
        <row r="20">
          <cell r="B20" t="str">
            <v>Construcción de Puentes Peatonales en el Cantón de Alajuela</v>
          </cell>
          <cell r="C20">
            <v>168855291.27000001</v>
          </cell>
        </row>
        <row r="21">
          <cell r="B21" t="str">
            <v>IV-02-03</v>
          </cell>
          <cell r="C21">
            <v>0</v>
          </cell>
        </row>
        <row r="28">
          <cell r="B28" t="str">
            <v>IV-05-02</v>
          </cell>
          <cell r="C28">
            <v>0</v>
          </cell>
        </row>
        <row r="36">
          <cell r="B36" t="str">
            <v>IV-06-02</v>
          </cell>
          <cell r="C36">
            <v>0</v>
          </cell>
        </row>
        <row r="37">
          <cell r="B37" t="str">
            <v>IV-06-03</v>
          </cell>
          <cell r="C37">
            <v>0</v>
          </cell>
        </row>
        <row r="43">
          <cell r="C43">
            <v>42508964.899999999</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205"/>
  <sheetViews>
    <sheetView tabSelected="1" view="pageBreakPreview" topLeftCell="A170" zoomScaleNormal="75" zoomScaleSheetLayoutView="100" workbookViewId="0">
      <selection activeCell="A130" sqref="A130:XFD145"/>
    </sheetView>
  </sheetViews>
  <sheetFormatPr baseColWidth="10" defaultRowHeight="12.75"/>
  <cols>
    <col min="1" max="1" width="26.28515625" bestFit="1" customWidth="1"/>
    <col min="2" max="2" width="52.7109375" customWidth="1"/>
    <col min="3" max="3" width="23.7109375" bestFit="1" customWidth="1"/>
    <col min="4" max="4" width="24" bestFit="1" customWidth="1"/>
    <col min="5" max="5" width="9.85546875" bestFit="1" customWidth="1"/>
    <col min="257" max="257" width="26.28515625" bestFit="1" customWidth="1"/>
    <col min="258" max="258" width="52.7109375" customWidth="1"/>
    <col min="259" max="259" width="23.7109375" bestFit="1" customWidth="1"/>
    <col min="260" max="260" width="24" bestFit="1" customWidth="1"/>
    <col min="261" max="261" width="9.85546875" bestFit="1" customWidth="1"/>
    <col min="513" max="513" width="26.28515625" bestFit="1" customWidth="1"/>
    <col min="514" max="514" width="52.7109375" customWidth="1"/>
    <col min="515" max="515" width="23.7109375" bestFit="1" customWidth="1"/>
    <col min="516" max="516" width="24" bestFit="1" customWidth="1"/>
    <col min="517" max="517" width="9.85546875" bestFit="1" customWidth="1"/>
    <col min="769" max="769" width="26.28515625" bestFit="1" customWidth="1"/>
    <col min="770" max="770" width="52.7109375" customWidth="1"/>
    <col min="771" max="771" width="23.7109375" bestFit="1" customWidth="1"/>
    <col min="772" max="772" width="24" bestFit="1" customWidth="1"/>
    <col min="773" max="773" width="9.85546875" bestFit="1" customWidth="1"/>
    <col min="1025" max="1025" width="26.28515625" bestFit="1" customWidth="1"/>
    <col min="1026" max="1026" width="52.7109375" customWidth="1"/>
    <col min="1027" max="1027" width="23.7109375" bestFit="1" customWidth="1"/>
    <col min="1028" max="1028" width="24" bestFit="1" customWidth="1"/>
    <col min="1029" max="1029" width="9.85546875" bestFit="1" customWidth="1"/>
    <col min="1281" max="1281" width="26.28515625" bestFit="1" customWidth="1"/>
    <col min="1282" max="1282" width="52.7109375" customWidth="1"/>
    <col min="1283" max="1283" width="23.7109375" bestFit="1" customWidth="1"/>
    <col min="1284" max="1284" width="24" bestFit="1" customWidth="1"/>
    <col min="1285" max="1285" width="9.85546875" bestFit="1" customWidth="1"/>
    <col min="1537" max="1537" width="26.28515625" bestFit="1" customWidth="1"/>
    <col min="1538" max="1538" width="52.7109375" customWidth="1"/>
    <col min="1539" max="1539" width="23.7109375" bestFit="1" customWidth="1"/>
    <col min="1540" max="1540" width="24" bestFit="1" customWidth="1"/>
    <col min="1541" max="1541" width="9.85546875" bestFit="1" customWidth="1"/>
    <col min="1793" max="1793" width="26.28515625" bestFit="1" customWidth="1"/>
    <col min="1794" max="1794" width="52.7109375" customWidth="1"/>
    <col min="1795" max="1795" width="23.7109375" bestFit="1" customWidth="1"/>
    <col min="1796" max="1796" width="24" bestFit="1" customWidth="1"/>
    <col min="1797" max="1797" width="9.85546875" bestFit="1" customWidth="1"/>
    <col min="2049" max="2049" width="26.28515625" bestFit="1" customWidth="1"/>
    <col min="2050" max="2050" width="52.7109375" customWidth="1"/>
    <col min="2051" max="2051" width="23.7109375" bestFit="1" customWidth="1"/>
    <col min="2052" max="2052" width="24" bestFit="1" customWidth="1"/>
    <col min="2053" max="2053" width="9.85546875" bestFit="1" customWidth="1"/>
    <col min="2305" max="2305" width="26.28515625" bestFit="1" customWidth="1"/>
    <col min="2306" max="2306" width="52.7109375" customWidth="1"/>
    <col min="2307" max="2307" width="23.7109375" bestFit="1" customWidth="1"/>
    <col min="2308" max="2308" width="24" bestFit="1" customWidth="1"/>
    <col min="2309" max="2309" width="9.85546875" bestFit="1" customWidth="1"/>
    <col min="2561" max="2561" width="26.28515625" bestFit="1" customWidth="1"/>
    <col min="2562" max="2562" width="52.7109375" customWidth="1"/>
    <col min="2563" max="2563" width="23.7109375" bestFit="1" customWidth="1"/>
    <col min="2564" max="2564" width="24" bestFit="1" customWidth="1"/>
    <col min="2565" max="2565" width="9.85546875" bestFit="1" customWidth="1"/>
    <col min="2817" max="2817" width="26.28515625" bestFit="1" customWidth="1"/>
    <col min="2818" max="2818" width="52.7109375" customWidth="1"/>
    <col min="2819" max="2819" width="23.7109375" bestFit="1" customWidth="1"/>
    <col min="2820" max="2820" width="24" bestFit="1" customWidth="1"/>
    <col min="2821" max="2821" width="9.85546875" bestFit="1" customWidth="1"/>
    <col min="3073" max="3073" width="26.28515625" bestFit="1" customWidth="1"/>
    <col min="3074" max="3074" width="52.7109375" customWidth="1"/>
    <col min="3075" max="3075" width="23.7109375" bestFit="1" customWidth="1"/>
    <col min="3076" max="3076" width="24" bestFit="1" customWidth="1"/>
    <col min="3077" max="3077" width="9.85546875" bestFit="1" customWidth="1"/>
    <col min="3329" max="3329" width="26.28515625" bestFit="1" customWidth="1"/>
    <col min="3330" max="3330" width="52.7109375" customWidth="1"/>
    <col min="3331" max="3331" width="23.7109375" bestFit="1" customWidth="1"/>
    <col min="3332" max="3332" width="24" bestFit="1" customWidth="1"/>
    <col min="3333" max="3333" width="9.85546875" bestFit="1" customWidth="1"/>
    <col min="3585" max="3585" width="26.28515625" bestFit="1" customWidth="1"/>
    <col min="3586" max="3586" width="52.7109375" customWidth="1"/>
    <col min="3587" max="3587" width="23.7109375" bestFit="1" customWidth="1"/>
    <col min="3588" max="3588" width="24" bestFit="1" customWidth="1"/>
    <col min="3589" max="3589" width="9.85546875" bestFit="1" customWidth="1"/>
    <col min="3841" max="3841" width="26.28515625" bestFit="1" customWidth="1"/>
    <col min="3842" max="3842" width="52.7109375" customWidth="1"/>
    <col min="3843" max="3843" width="23.7109375" bestFit="1" customWidth="1"/>
    <col min="3844" max="3844" width="24" bestFit="1" customWidth="1"/>
    <col min="3845" max="3845" width="9.85546875" bestFit="1" customWidth="1"/>
    <col min="4097" max="4097" width="26.28515625" bestFit="1" customWidth="1"/>
    <col min="4098" max="4098" width="52.7109375" customWidth="1"/>
    <col min="4099" max="4099" width="23.7109375" bestFit="1" customWidth="1"/>
    <col min="4100" max="4100" width="24" bestFit="1" customWidth="1"/>
    <col min="4101" max="4101" width="9.85546875" bestFit="1" customWidth="1"/>
    <col min="4353" max="4353" width="26.28515625" bestFit="1" customWidth="1"/>
    <col min="4354" max="4354" width="52.7109375" customWidth="1"/>
    <col min="4355" max="4355" width="23.7109375" bestFit="1" customWidth="1"/>
    <col min="4356" max="4356" width="24" bestFit="1" customWidth="1"/>
    <col min="4357" max="4357" width="9.85546875" bestFit="1" customWidth="1"/>
    <col min="4609" max="4609" width="26.28515625" bestFit="1" customWidth="1"/>
    <col min="4610" max="4610" width="52.7109375" customWidth="1"/>
    <col min="4611" max="4611" width="23.7109375" bestFit="1" customWidth="1"/>
    <col min="4612" max="4612" width="24" bestFit="1" customWidth="1"/>
    <col min="4613" max="4613" width="9.85546875" bestFit="1" customWidth="1"/>
    <col min="4865" max="4865" width="26.28515625" bestFit="1" customWidth="1"/>
    <col min="4866" max="4866" width="52.7109375" customWidth="1"/>
    <col min="4867" max="4867" width="23.7109375" bestFit="1" customWidth="1"/>
    <col min="4868" max="4868" width="24" bestFit="1" customWidth="1"/>
    <col min="4869" max="4869" width="9.85546875" bestFit="1" customWidth="1"/>
    <col min="5121" max="5121" width="26.28515625" bestFit="1" customWidth="1"/>
    <col min="5122" max="5122" width="52.7109375" customWidth="1"/>
    <col min="5123" max="5123" width="23.7109375" bestFit="1" customWidth="1"/>
    <col min="5124" max="5124" width="24" bestFit="1" customWidth="1"/>
    <col min="5125" max="5125" width="9.85546875" bestFit="1" customWidth="1"/>
    <col min="5377" max="5377" width="26.28515625" bestFit="1" customWidth="1"/>
    <col min="5378" max="5378" width="52.7109375" customWidth="1"/>
    <col min="5379" max="5379" width="23.7109375" bestFit="1" customWidth="1"/>
    <col min="5380" max="5380" width="24" bestFit="1" customWidth="1"/>
    <col min="5381" max="5381" width="9.85546875" bestFit="1" customWidth="1"/>
    <col min="5633" max="5633" width="26.28515625" bestFit="1" customWidth="1"/>
    <col min="5634" max="5634" width="52.7109375" customWidth="1"/>
    <col min="5635" max="5635" width="23.7109375" bestFit="1" customWidth="1"/>
    <col min="5636" max="5636" width="24" bestFit="1" customWidth="1"/>
    <col min="5637" max="5637" width="9.85546875" bestFit="1" customWidth="1"/>
    <col min="5889" max="5889" width="26.28515625" bestFit="1" customWidth="1"/>
    <col min="5890" max="5890" width="52.7109375" customWidth="1"/>
    <col min="5891" max="5891" width="23.7109375" bestFit="1" customWidth="1"/>
    <col min="5892" max="5892" width="24" bestFit="1" customWidth="1"/>
    <col min="5893" max="5893" width="9.85546875" bestFit="1" customWidth="1"/>
    <col min="6145" max="6145" width="26.28515625" bestFit="1" customWidth="1"/>
    <col min="6146" max="6146" width="52.7109375" customWidth="1"/>
    <col min="6147" max="6147" width="23.7109375" bestFit="1" customWidth="1"/>
    <col min="6148" max="6148" width="24" bestFit="1" customWidth="1"/>
    <col min="6149" max="6149" width="9.85546875" bestFit="1" customWidth="1"/>
    <col min="6401" max="6401" width="26.28515625" bestFit="1" customWidth="1"/>
    <col min="6402" max="6402" width="52.7109375" customWidth="1"/>
    <col min="6403" max="6403" width="23.7109375" bestFit="1" customWidth="1"/>
    <col min="6404" max="6404" width="24" bestFit="1" customWidth="1"/>
    <col min="6405" max="6405" width="9.85546875" bestFit="1" customWidth="1"/>
    <col min="6657" max="6657" width="26.28515625" bestFit="1" customWidth="1"/>
    <col min="6658" max="6658" width="52.7109375" customWidth="1"/>
    <col min="6659" max="6659" width="23.7109375" bestFit="1" customWidth="1"/>
    <col min="6660" max="6660" width="24" bestFit="1" customWidth="1"/>
    <col min="6661" max="6661" width="9.85546875" bestFit="1" customWidth="1"/>
    <col min="6913" max="6913" width="26.28515625" bestFit="1" customWidth="1"/>
    <col min="6914" max="6914" width="52.7109375" customWidth="1"/>
    <col min="6915" max="6915" width="23.7109375" bestFit="1" customWidth="1"/>
    <col min="6916" max="6916" width="24" bestFit="1" customWidth="1"/>
    <col min="6917" max="6917" width="9.85546875" bestFit="1" customWidth="1"/>
    <col min="7169" max="7169" width="26.28515625" bestFit="1" customWidth="1"/>
    <col min="7170" max="7170" width="52.7109375" customWidth="1"/>
    <col min="7171" max="7171" width="23.7109375" bestFit="1" customWidth="1"/>
    <col min="7172" max="7172" width="24" bestFit="1" customWidth="1"/>
    <col min="7173" max="7173" width="9.85546875" bestFit="1" customWidth="1"/>
    <col min="7425" max="7425" width="26.28515625" bestFit="1" customWidth="1"/>
    <col min="7426" max="7426" width="52.7109375" customWidth="1"/>
    <col min="7427" max="7427" width="23.7109375" bestFit="1" customWidth="1"/>
    <col min="7428" max="7428" width="24" bestFit="1" customWidth="1"/>
    <col min="7429" max="7429" width="9.85546875" bestFit="1" customWidth="1"/>
    <col min="7681" max="7681" width="26.28515625" bestFit="1" customWidth="1"/>
    <col min="7682" max="7682" width="52.7109375" customWidth="1"/>
    <col min="7683" max="7683" width="23.7109375" bestFit="1" customWidth="1"/>
    <col min="7684" max="7684" width="24" bestFit="1" customWidth="1"/>
    <col min="7685" max="7685" width="9.85546875" bestFit="1" customWidth="1"/>
    <col min="7937" max="7937" width="26.28515625" bestFit="1" customWidth="1"/>
    <col min="7938" max="7938" width="52.7109375" customWidth="1"/>
    <col min="7939" max="7939" width="23.7109375" bestFit="1" customWidth="1"/>
    <col min="7940" max="7940" width="24" bestFit="1" customWidth="1"/>
    <col min="7941" max="7941" width="9.85546875" bestFit="1" customWidth="1"/>
    <col min="8193" max="8193" width="26.28515625" bestFit="1" customWidth="1"/>
    <col min="8194" max="8194" width="52.7109375" customWidth="1"/>
    <col min="8195" max="8195" width="23.7109375" bestFit="1" customWidth="1"/>
    <col min="8196" max="8196" width="24" bestFit="1" customWidth="1"/>
    <col min="8197" max="8197" width="9.85546875" bestFit="1" customWidth="1"/>
    <col min="8449" max="8449" width="26.28515625" bestFit="1" customWidth="1"/>
    <col min="8450" max="8450" width="52.7109375" customWidth="1"/>
    <col min="8451" max="8451" width="23.7109375" bestFit="1" customWidth="1"/>
    <col min="8452" max="8452" width="24" bestFit="1" customWidth="1"/>
    <col min="8453" max="8453" width="9.85546875" bestFit="1" customWidth="1"/>
    <col min="8705" max="8705" width="26.28515625" bestFit="1" customWidth="1"/>
    <col min="8706" max="8706" width="52.7109375" customWidth="1"/>
    <col min="8707" max="8707" width="23.7109375" bestFit="1" customWidth="1"/>
    <col min="8708" max="8708" width="24" bestFit="1" customWidth="1"/>
    <col min="8709" max="8709" width="9.85546875" bestFit="1" customWidth="1"/>
    <col min="8961" max="8961" width="26.28515625" bestFit="1" customWidth="1"/>
    <col min="8962" max="8962" width="52.7109375" customWidth="1"/>
    <col min="8963" max="8963" width="23.7109375" bestFit="1" customWidth="1"/>
    <col min="8964" max="8964" width="24" bestFit="1" customWidth="1"/>
    <col min="8965" max="8965" width="9.85546875" bestFit="1" customWidth="1"/>
    <col min="9217" max="9217" width="26.28515625" bestFit="1" customWidth="1"/>
    <col min="9218" max="9218" width="52.7109375" customWidth="1"/>
    <col min="9219" max="9219" width="23.7109375" bestFit="1" customWidth="1"/>
    <col min="9220" max="9220" width="24" bestFit="1" customWidth="1"/>
    <col min="9221" max="9221" width="9.85546875" bestFit="1" customWidth="1"/>
    <col min="9473" max="9473" width="26.28515625" bestFit="1" customWidth="1"/>
    <col min="9474" max="9474" width="52.7109375" customWidth="1"/>
    <col min="9475" max="9475" width="23.7109375" bestFit="1" customWidth="1"/>
    <col min="9476" max="9476" width="24" bestFit="1" customWidth="1"/>
    <col min="9477" max="9477" width="9.85546875" bestFit="1" customWidth="1"/>
    <col min="9729" max="9729" width="26.28515625" bestFit="1" customWidth="1"/>
    <col min="9730" max="9730" width="52.7109375" customWidth="1"/>
    <col min="9731" max="9731" width="23.7109375" bestFit="1" customWidth="1"/>
    <col min="9732" max="9732" width="24" bestFit="1" customWidth="1"/>
    <col min="9733" max="9733" width="9.85546875" bestFit="1" customWidth="1"/>
    <col min="9985" max="9985" width="26.28515625" bestFit="1" customWidth="1"/>
    <col min="9986" max="9986" width="52.7109375" customWidth="1"/>
    <col min="9987" max="9987" width="23.7109375" bestFit="1" customWidth="1"/>
    <col min="9988" max="9988" width="24" bestFit="1" customWidth="1"/>
    <col min="9989" max="9989" width="9.85546875" bestFit="1" customWidth="1"/>
    <col min="10241" max="10241" width="26.28515625" bestFit="1" customWidth="1"/>
    <col min="10242" max="10242" width="52.7109375" customWidth="1"/>
    <col min="10243" max="10243" width="23.7109375" bestFit="1" customWidth="1"/>
    <col min="10244" max="10244" width="24" bestFit="1" customWidth="1"/>
    <col min="10245" max="10245" width="9.85546875" bestFit="1" customWidth="1"/>
    <col min="10497" max="10497" width="26.28515625" bestFit="1" customWidth="1"/>
    <col min="10498" max="10498" width="52.7109375" customWidth="1"/>
    <col min="10499" max="10499" width="23.7109375" bestFit="1" customWidth="1"/>
    <col min="10500" max="10500" width="24" bestFit="1" customWidth="1"/>
    <col min="10501" max="10501" width="9.85546875" bestFit="1" customWidth="1"/>
    <col min="10753" max="10753" width="26.28515625" bestFit="1" customWidth="1"/>
    <col min="10754" max="10754" width="52.7109375" customWidth="1"/>
    <col min="10755" max="10755" width="23.7109375" bestFit="1" customWidth="1"/>
    <col min="10756" max="10756" width="24" bestFit="1" customWidth="1"/>
    <col min="10757" max="10757" width="9.85546875" bestFit="1" customWidth="1"/>
    <col min="11009" max="11009" width="26.28515625" bestFit="1" customWidth="1"/>
    <col min="11010" max="11010" width="52.7109375" customWidth="1"/>
    <col min="11011" max="11011" width="23.7109375" bestFit="1" customWidth="1"/>
    <col min="11012" max="11012" width="24" bestFit="1" customWidth="1"/>
    <col min="11013" max="11013" width="9.85546875" bestFit="1" customWidth="1"/>
    <col min="11265" max="11265" width="26.28515625" bestFit="1" customWidth="1"/>
    <col min="11266" max="11266" width="52.7109375" customWidth="1"/>
    <col min="11267" max="11267" width="23.7109375" bestFit="1" customWidth="1"/>
    <col min="11268" max="11268" width="24" bestFit="1" customWidth="1"/>
    <col min="11269" max="11269" width="9.85546875" bestFit="1" customWidth="1"/>
    <col min="11521" max="11521" width="26.28515625" bestFit="1" customWidth="1"/>
    <col min="11522" max="11522" width="52.7109375" customWidth="1"/>
    <col min="11523" max="11523" width="23.7109375" bestFit="1" customWidth="1"/>
    <col min="11524" max="11524" width="24" bestFit="1" customWidth="1"/>
    <col min="11525" max="11525" width="9.85546875" bestFit="1" customWidth="1"/>
    <col min="11777" max="11777" width="26.28515625" bestFit="1" customWidth="1"/>
    <col min="11778" max="11778" width="52.7109375" customWidth="1"/>
    <col min="11779" max="11779" width="23.7109375" bestFit="1" customWidth="1"/>
    <col min="11780" max="11780" width="24" bestFit="1" customWidth="1"/>
    <col min="11781" max="11781" width="9.85546875" bestFit="1" customWidth="1"/>
    <col min="12033" max="12033" width="26.28515625" bestFit="1" customWidth="1"/>
    <col min="12034" max="12034" width="52.7109375" customWidth="1"/>
    <col min="12035" max="12035" width="23.7109375" bestFit="1" customWidth="1"/>
    <col min="12036" max="12036" width="24" bestFit="1" customWidth="1"/>
    <col min="12037" max="12037" width="9.85546875" bestFit="1" customWidth="1"/>
    <col min="12289" max="12289" width="26.28515625" bestFit="1" customWidth="1"/>
    <col min="12290" max="12290" width="52.7109375" customWidth="1"/>
    <col min="12291" max="12291" width="23.7109375" bestFit="1" customWidth="1"/>
    <col min="12292" max="12292" width="24" bestFit="1" customWidth="1"/>
    <col min="12293" max="12293" width="9.85546875" bestFit="1" customWidth="1"/>
    <col min="12545" max="12545" width="26.28515625" bestFit="1" customWidth="1"/>
    <col min="12546" max="12546" width="52.7109375" customWidth="1"/>
    <col min="12547" max="12547" width="23.7109375" bestFit="1" customWidth="1"/>
    <col min="12548" max="12548" width="24" bestFit="1" customWidth="1"/>
    <col min="12549" max="12549" width="9.85546875" bestFit="1" customWidth="1"/>
    <col min="12801" max="12801" width="26.28515625" bestFit="1" customWidth="1"/>
    <col min="12802" max="12802" width="52.7109375" customWidth="1"/>
    <col min="12803" max="12803" width="23.7109375" bestFit="1" customWidth="1"/>
    <col min="12804" max="12804" width="24" bestFit="1" customWidth="1"/>
    <col min="12805" max="12805" width="9.85546875" bestFit="1" customWidth="1"/>
    <col min="13057" max="13057" width="26.28515625" bestFit="1" customWidth="1"/>
    <col min="13058" max="13058" width="52.7109375" customWidth="1"/>
    <col min="13059" max="13059" width="23.7109375" bestFit="1" customWidth="1"/>
    <col min="13060" max="13060" width="24" bestFit="1" customWidth="1"/>
    <col min="13061" max="13061" width="9.85546875" bestFit="1" customWidth="1"/>
    <col min="13313" max="13313" width="26.28515625" bestFit="1" customWidth="1"/>
    <col min="13314" max="13314" width="52.7109375" customWidth="1"/>
    <col min="13315" max="13315" width="23.7109375" bestFit="1" customWidth="1"/>
    <col min="13316" max="13316" width="24" bestFit="1" customWidth="1"/>
    <col min="13317" max="13317" width="9.85546875" bestFit="1" customWidth="1"/>
    <col min="13569" max="13569" width="26.28515625" bestFit="1" customWidth="1"/>
    <col min="13570" max="13570" width="52.7109375" customWidth="1"/>
    <col min="13571" max="13571" width="23.7109375" bestFit="1" customWidth="1"/>
    <col min="13572" max="13572" width="24" bestFit="1" customWidth="1"/>
    <col min="13573" max="13573" width="9.85546875" bestFit="1" customWidth="1"/>
    <col min="13825" max="13825" width="26.28515625" bestFit="1" customWidth="1"/>
    <col min="13826" max="13826" width="52.7109375" customWidth="1"/>
    <col min="13827" max="13827" width="23.7109375" bestFit="1" customWidth="1"/>
    <col min="13828" max="13828" width="24" bestFit="1" customWidth="1"/>
    <col min="13829" max="13829" width="9.85546875" bestFit="1" customWidth="1"/>
    <col min="14081" max="14081" width="26.28515625" bestFit="1" customWidth="1"/>
    <col min="14082" max="14082" width="52.7109375" customWidth="1"/>
    <col min="14083" max="14083" width="23.7109375" bestFit="1" customWidth="1"/>
    <col min="14084" max="14084" width="24" bestFit="1" customWidth="1"/>
    <col min="14085" max="14085" width="9.85546875" bestFit="1" customWidth="1"/>
    <col min="14337" max="14337" width="26.28515625" bestFit="1" customWidth="1"/>
    <col min="14338" max="14338" width="52.7109375" customWidth="1"/>
    <col min="14339" max="14339" width="23.7109375" bestFit="1" customWidth="1"/>
    <col min="14340" max="14340" width="24" bestFit="1" customWidth="1"/>
    <col min="14341" max="14341" width="9.85546875" bestFit="1" customWidth="1"/>
    <col min="14593" max="14593" width="26.28515625" bestFit="1" customWidth="1"/>
    <col min="14594" max="14594" width="52.7109375" customWidth="1"/>
    <col min="14595" max="14595" width="23.7109375" bestFit="1" customWidth="1"/>
    <col min="14596" max="14596" width="24" bestFit="1" customWidth="1"/>
    <col min="14597" max="14597" width="9.85546875" bestFit="1" customWidth="1"/>
    <col min="14849" max="14849" width="26.28515625" bestFit="1" customWidth="1"/>
    <col min="14850" max="14850" width="52.7109375" customWidth="1"/>
    <col min="14851" max="14851" width="23.7109375" bestFit="1" customWidth="1"/>
    <col min="14852" max="14852" width="24" bestFit="1" customWidth="1"/>
    <col min="14853" max="14853" width="9.85546875" bestFit="1" customWidth="1"/>
    <col min="15105" max="15105" width="26.28515625" bestFit="1" customWidth="1"/>
    <col min="15106" max="15106" width="52.7109375" customWidth="1"/>
    <col min="15107" max="15107" width="23.7109375" bestFit="1" customWidth="1"/>
    <col min="15108" max="15108" width="24" bestFit="1" customWidth="1"/>
    <col min="15109" max="15109" width="9.85546875" bestFit="1" customWidth="1"/>
    <col min="15361" max="15361" width="26.28515625" bestFit="1" customWidth="1"/>
    <col min="15362" max="15362" width="52.7109375" customWidth="1"/>
    <col min="15363" max="15363" width="23.7109375" bestFit="1" customWidth="1"/>
    <col min="15364" max="15364" width="24" bestFit="1" customWidth="1"/>
    <col min="15365" max="15365" width="9.85546875" bestFit="1" customWidth="1"/>
    <col min="15617" max="15617" width="26.28515625" bestFit="1" customWidth="1"/>
    <col min="15618" max="15618" width="52.7109375" customWidth="1"/>
    <col min="15619" max="15619" width="23.7109375" bestFit="1" customWidth="1"/>
    <col min="15620" max="15620" width="24" bestFit="1" customWidth="1"/>
    <col min="15621" max="15621" width="9.85546875" bestFit="1" customWidth="1"/>
    <col min="15873" max="15873" width="26.28515625" bestFit="1" customWidth="1"/>
    <col min="15874" max="15874" width="52.7109375" customWidth="1"/>
    <col min="15875" max="15875" width="23.7109375" bestFit="1" customWidth="1"/>
    <col min="15876" max="15876" width="24" bestFit="1" customWidth="1"/>
    <col min="15877" max="15877" width="9.85546875" bestFit="1" customWidth="1"/>
    <col min="16129" max="16129" width="26.28515625" bestFit="1" customWidth="1"/>
    <col min="16130" max="16130" width="52.7109375" customWidth="1"/>
    <col min="16131" max="16131" width="23.7109375" bestFit="1" customWidth="1"/>
    <col min="16132" max="16132" width="24" bestFit="1" customWidth="1"/>
    <col min="16133" max="16133" width="9.85546875" bestFit="1" customWidth="1"/>
  </cols>
  <sheetData>
    <row r="1" spans="1:6">
      <c r="A1" s="430" t="s">
        <v>0</v>
      </c>
      <c r="B1" s="431"/>
      <c r="C1" s="431"/>
      <c r="D1" s="431"/>
      <c r="E1" s="432"/>
    </row>
    <row r="2" spans="1:6">
      <c r="A2" s="433" t="s">
        <v>482</v>
      </c>
      <c r="B2" s="434"/>
      <c r="C2" s="434"/>
      <c r="D2" s="434"/>
      <c r="E2" s="435"/>
      <c r="F2" s="119"/>
    </row>
    <row r="3" spans="1:6">
      <c r="A3" s="433" t="s">
        <v>481</v>
      </c>
      <c r="B3" s="434"/>
      <c r="C3" s="434"/>
      <c r="D3" s="434"/>
      <c r="E3" s="436"/>
      <c r="F3" s="119"/>
    </row>
    <row r="4" spans="1:6">
      <c r="A4" s="433"/>
      <c r="B4" s="437"/>
      <c r="C4" s="437"/>
      <c r="D4" s="437"/>
      <c r="E4" s="435"/>
      <c r="F4" s="119"/>
    </row>
    <row r="5" spans="1:6">
      <c r="A5" s="433" t="s">
        <v>480</v>
      </c>
      <c r="B5" s="434"/>
      <c r="C5" s="434"/>
      <c r="D5" s="434"/>
      <c r="E5" s="436"/>
      <c r="F5" s="119"/>
    </row>
    <row r="6" spans="1:6" ht="13.5" thickBot="1">
      <c r="A6" s="118"/>
      <c r="B6" s="99"/>
      <c r="C6" s="99"/>
      <c r="D6" s="99"/>
      <c r="E6" s="117"/>
    </row>
    <row r="7" spans="1:6" ht="13.5" thickBot="1">
      <c r="A7" s="116" t="s">
        <v>3</v>
      </c>
      <c r="B7" s="115" t="s">
        <v>479</v>
      </c>
      <c r="C7" s="115" t="s">
        <v>478</v>
      </c>
      <c r="D7" s="115" t="s">
        <v>10</v>
      </c>
      <c r="E7" s="114" t="s">
        <v>477</v>
      </c>
    </row>
    <row r="8" spans="1:6">
      <c r="A8" s="113"/>
      <c r="B8" s="112"/>
      <c r="C8" s="112"/>
      <c r="D8" s="112"/>
      <c r="E8" s="111"/>
    </row>
    <row r="9" spans="1:6" hidden="1">
      <c r="A9" s="78" t="s">
        <v>476</v>
      </c>
      <c r="B9" s="79" t="s">
        <v>475</v>
      </c>
      <c r="C9" s="77"/>
      <c r="D9" s="76">
        <f>SUM(D11+D44+D105)</f>
        <v>34145638.039999999</v>
      </c>
      <c r="E9" s="74">
        <f>SUM(D9*100)/$D$205</f>
        <v>0.2887416300522348</v>
      </c>
    </row>
    <row r="10" spans="1:6" hidden="1">
      <c r="A10" s="73"/>
      <c r="B10" s="40" t="s">
        <v>474</v>
      </c>
      <c r="C10" s="40"/>
      <c r="D10" s="40"/>
      <c r="E10" s="69"/>
    </row>
    <row r="11" spans="1:6" hidden="1">
      <c r="A11" s="78" t="s">
        <v>473</v>
      </c>
      <c r="B11" s="79" t="s">
        <v>472</v>
      </c>
      <c r="C11" s="77"/>
      <c r="D11" s="76">
        <f>SUM(D13+D37+D19)</f>
        <v>0</v>
      </c>
      <c r="E11" s="74">
        <f>SUM(D11*100)/$D$205</f>
        <v>0</v>
      </c>
    </row>
    <row r="12" spans="1:6" hidden="1">
      <c r="A12" s="73"/>
      <c r="B12" s="40"/>
      <c r="C12" s="40"/>
      <c r="D12" s="40"/>
      <c r="E12" s="69"/>
    </row>
    <row r="13" spans="1:6" hidden="1">
      <c r="A13" s="78" t="s">
        <v>471</v>
      </c>
      <c r="B13" s="77" t="s">
        <v>470</v>
      </c>
      <c r="C13" s="77"/>
      <c r="D13" s="76">
        <f>+C15</f>
        <v>0</v>
      </c>
      <c r="E13" s="74">
        <f>SUM(D13*100)/$D$205</f>
        <v>0</v>
      </c>
    </row>
    <row r="14" spans="1:6" hidden="1">
      <c r="A14" s="73"/>
      <c r="B14" s="40"/>
      <c r="C14" s="40"/>
      <c r="D14" s="40"/>
      <c r="E14" s="69"/>
    </row>
    <row r="15" spans="1:6" s="71" customFormat="1" ht="12" hidden="1" customHeight="1">
      <c r="A15" s="68" t="s">
        <v>469</v>
      </c>
      <c r="B15" s="67" t="s">
        <v>468</v>
      </c>
      <c r="C15" s="92">
        <f>+C16+C17</f>
        <v>0</v>
      </c>
      <c r="D15" s="41"/>
      <c r="E15" s="96">
        <f>SUM(D15*100)/$D$205</f>
        <v>0</v>
      </c>
    </row>
    <row r="16" spans="1:6" s="82" customFormat="1" hidden="1">
      <c r="A16" s="90" t="s">
        <v>467</v>
      </c>
      <c r="B16" s="60" t="s">
        <v>466</v>
      </c>
      <c r="C16" s="70"/>
      <c r="D16" s="60"/>
      <c r="E16" s="96">
        <f>SUM(D16*100)/$D$205</f>
        <v>0</v>
      </c>
    </row>
    <row r="17" spans="1:5" s="82" customFormat="1" hidden="1">
      <c r="A17" s="90" t="s">
        <v>465</v>
      </c>
      <c r="B17" s="60" t="s">
        <v>464</v>
      </c>
      <c r="C17" s="70"/>
      <c r="D17" s="60"/>
      <c r="E17" s="96">
        <f>SUM(D17*100)/$D$205</f>
        <v>0</v>
      </c>
    </row>
    <row r="18" spans="1:5" hidden="1">
      <c r="A18" s="73"/>
      <c r="B18" s="40"/>
      <c r="C18" s="40"/>
      <c r="D18" s="40"/>
      <c r="E18" s="69"/>
    </row>
    <row r="19" spans="1:5" hidden="1">
      <c r="A19" s="78" t="s">
        <v>463</v>
      </c>
      <c r="B19" s="77" t="s">
        <v>462</v>
      </c>
      <c r="C19" s="77"/>
      <c r="D19" s="76">
        <f>+C21+C31</f>
        <v>0</v>
      </c>
      <c r="E19" s="74" t="e">
        <f>SUM(D19*100)/$D$183</f>
        <v>#DIV/0!</v>
      </c>
    </row>
    <row r="20" spans="1:5" hidden="1">
      <c r="A20" s="73"/>
      <c r="B20" s="40"/>
      <c r="C20" s="40"/>
      <c r="D20" s="40"/>
      <c r="E20" s="69"/>
    </row>
    <row r="21" spans="1:5" ht="35.25" hidden="1" customHeight="1">
      <c r="A21" s="68" t="s">
        <v>461</v>
      </c>
      <c r="B21" s="67" t="s">
        <v>460</v>
      </c>
      <c r="C21" s="107">
        <f>+C22+C28</f>
        <v>0</v>
      </c>
      <c r="D21" s="40"/>
      <c r="E21" s="96">
        <f t="shared" ref="E21:E26" si="0">SUM(D21*100)/$D$205</f>
        <v>0</v>
      </c>
    </row>
    <row r="22" spans="1:5" ht="25.5" hidden="1">
      <c r="A22" s="68" t="s">
        <v>459</v>
      </c>
      <c r="B22" s="67" t="s">
        <v>458</v>
      </c>
      <c r="C22" s="107">
        <f>+C23+C24+C26</f>
        <v>0</v>
      </c>
      <c r="D22" s="40"/>
      <c r="E22" s="96">
        <f t="shared" si="0"/>
        <v>0</v>
      </c>
    </row>
    <row r="23" spans="1:5" ht="25.5" hidden="1">
      <c r="A23" s="68" t="s">
        <v>457</v>
      </c>
      <c r="B23" s="110" t="s">
        <v>456</v>
      </c>
      <c r="C23" s="93"/>
      <c r="D23" s="40"/>
      <c r="E23" s="96">
        <f t="shared" si="0"/>
        <v>0</v>
      </c>
    </row>
    <row r="24" spans="1:5" ht="10.5" hidden="1" customHeight="1">
      <c r="A24" s="68" t="s">
        <v>454</v>
      </c>
      <c r="B24" s="110" t="s">
        <v>455</v>
      </c>
      <c r="C24" s="93">
        <f>+C25</f>
        <v>0</v>
      </c>
      <c r="D24" s="40"/>
      <c r="E24" s="96">
        <f t="shared" si="0"/>
        <v>0</v>
      </c>
    </row>
    <row r="25" spans="1:5" s="82" customFormat="1" hidden="1">
      <c r="A25" s="90" t="s">
        <v>454</v>
      </c>
      <c r="B25" s="60" t="s">
        <v>453</v>
      </c>
      <c r="C25" s="70"/>
      <c r="D25" s="60"/>
      <c r="E25" s="96">
        <f t="shared" si="0"/>
        <v>0</v>
      </c>
    </row>
    <row r="26" spans="1:5" hidden="1">
      <c r="A26" s="68" t="s">
        <v>452</v>
      </c>
      <c r="B26" s="40" t="s">
        <v>451</v>
      </c>
      <c r="C26" s="93"/>
      <c r="D26" s="40"/>
      <c r="E26" s="96">
        <f t="shared" si="0"/>
        <v>0</v>
      </c>
    </row>
    <row r="27" spans="1:5" hidden="1">
      <c r="A27" s="73"/>
      <c r="B27" s="40"/>
      <c r="C27" s="40"/>
      <c r="D27" s="40"/>
      <c r="E27" s="108"/>
    </row>
    <row r="28" spans="1:5" ht="25.5" hidden="1">
      <c r="A28" s="68" t="s">
        <v>450</v>
      </c>
      <c r="B28" s="67" t="s">
        <v>449</v>
      </c>
      <c r="C28" s="92">
        <f>+C29</f>
        <v>0</v>
      </c>
      <c r="D28" s="40"/>
      <c r="E28" s="96">
        <f>SUM(D28*100)/$D$205</f>
        <v>0</v>
      </c>
    </row>
    <row r="29" spans="1:5" ht="25.5" hidden="1">
      <c r="A29" s="68" t="s">
        <v>448</v>
      </c>
      <c r="B29" s="110" t="s">
        <v>447</v>
      </c>
      <c r="C29" s="93"/>
      <c r="D29" s="40"/>
      <c r="E29" s="96">
        <f>SUM(D29*100)/$D$205</f>
        <v>0</v>
      </c>
    </row>
    <row r="30" spans="1:5" hidden="1">
      <c r="A30" s="68"/>
      <c r="B30" s="110"/>
      <c r="C30" s="93"/>
      <c r="D30" s="40"/>
      <c r="E30" s="109"/>
    </row>
    <row r="31" spans="1:5" ht="35.25" hidden="1" customHeight="1">
      <c r="A31" s="68" t="s">
        <v>446</v>
      </c>
      <c r="B31" s="67" t="s">
        <v>445</v>
      </c>
      <c r="C31" s="107">
        <f>+C32</f>
        <v>0</v>
      </c>
      <c r="D31" s="40"/>
      <c r="E31" s="96">
        <f>SUM(D31*100)/$D$205</f>
        <v>0</v>
      </c>
    </row>
    <row r="32" spans="1:5" ht="35.25" hidden="1" customHeight="1">
      <c r="A32" s="68" t="s">
        <v>444</v>
      </c>
      <c r="B32" s="67" t="s">
        <v>443</v>
      </c>
      <c r="C32" s="107">
        <f>+C33+C34</f>
        <v>0</v>
      </c>
      <c r="D32" s="40"/>
      <c r="E32" s="96">
        <f>SUM(D32*100)/$D$205</f>
        <v>0</v>
      </c>
    </row>
    <row r="33" spans="1:5" s="82" customFormat="1" hidden="1">
      <c r="A33" s="90" t="s">
        <v>442</v>
      </c>
      <c r="B33" s="104" t="s">
        <v>441</v>
      </c>
      <c r="C33" s="70"/>
      <c r="D33" s="60"/>
      <c r="E33" s="96">
        <f>SUM(D33*100)/$D$205</f>
        <v>0</v>
      </c>
    </row>
    <row r="34" spans="1:5" s="82" customFormat="1" hidden="1">
      <c r="A34" s="90" t="s">
        <v>440</v>
      </c>
      <c r="B34" s="60" t="s">
        <v>439</v>
      </c>
      <c r="C34" s="70"/>
      <c r="D34" s="60"/>
      <c r="E34" s="96">
        <f>SUM(D34*100)/$D$205</f>
        <v>0</v>
      </c>
    </row>
    <row r="35" spans="1:5" hidden="1">
      <c r="A35" s="73"/>
      <c r="B35" s="40"/>
      <c r="C35" s="40"/>
      <c r="D35" s="40"/>
      <c r="E35" s="108"/>
    </row>
    <row r="36" spans="1:5" hidden="1">
      <c r="A36" s="73"/>
      <c r="B36" s="40"/>
      <c r="C36" s="40"/>
      <c r="D36" s="40"/>
      <c r="E36" s="69"/>
    </row>
    <row r="37" spans="1:5" hidden="1">
      <c r="A37" s="78" t="s">
        <v>438</v>
      </c>
      <c r="B37" s="77" t="s">
        <v>437</v>
      </c>
      <c r="C37" s="77"/>
      <c r="D37" s="76">
        <f>+C39</f>
        <v>0</v>
      </c>
      <c r="E37" s="74">
        <f>SUM(D37*100)/$D$205</f>
        <v>0</v>
      </c>
    </row>
    <row r="38" spans="1:5" hidden="1">
      <c r="A38" s="73"/>
      <c r="B38" s="40"/>
      <c r="C38" s="40"/>
      <c r="D38" s="40"/>
      <c r="E38" s="69"/>
    </row>
    <row r="39" spans="1:5" s="71" customFormat="1" hidden="1">
      <c r="A39" s="68" t="s">
        <v>436</v>
      </c>
      <c r="B39" s="41" t="s">
        <v>435</v>
      </c>
      <c r="C39" s="92">
        <f>SUM(C40:C41)</f>
        <v>0</v>
      </c>
      <c r="D39" s="41"/>
      <c r="E39" s="96">
        <f>SUM(D39*100)/$D$205</f>
        <v>0</v>
      </c>
    </row>
    <row r="40" spans="1:5" s="82" customFormat="1" hidden="1">
      <c r="A40" s="68" t="s">
        <v>434</v>
      </c>
      <c r="B40" s="60" t="s">
        <v>433</v>
      </c>
      <c r="C40" s="70">
        <v>0</v>
      </c>
      <c r="D40" s="60"/>
      <c r="E40" s="96">
        <f>SUM(D40*100)/$D$205</f>
        <v>0</v>
      </c>
    </row>
    <row r="41" spans="1:5" s="82" customFormat="1" hidden="1">
      <c r="A41" s="68" t="s">
        <v>432</v>
      </c>
      <c r="B41" s="60" t="s">
        <v>431</v>
      </c>
      <c r="C41" s="70">
        <v>0</v>
      </c>
      <c r="D41" s="60"/>
      <c r="E41" s="96">
        <f>SUM(D41*100)/$D$205</f>
        <v>0</v>
      </c>
    </row>
    <row r="42" spans="1:5" hidden="1">
      <c r="A42" s="73"/>
      <c r="B42" s="40"/>
      <c r="C42" s="40"/>
      <c r="D42" s="40"/>
      <c r="E42" s="108"/>
    </row>
    <row r="43" spans="1:5" hidden="1">
      <c r="A43" s="73"/>
      <c r="B43" s="40"/>
      <c r="C43" s="40"/>
      <c r="D43" s="40"/>
      <c r="E43" s="69"/>
    </row>
    <row r="44" spans="1:5" hidden="1">
      <c r="A44" s="78" t="s">
        <v>430</v>
      </c>
      <c r="B44" s="79" t="s">
        <v>429</v>
      </c>
      <c r="C44" s="77"/>
      <c r="D44" s="76">
        <f>+D46+D83+D90+D101</f>
        <v>0</v>
      </c>
      <c r="E44" s="74">
        <f>SUM(D44*100)/$D$205</f>
        <v>0</v>
      </c>
    </row>
    <row r="45" spans="1:5" hidden="1">
      <c r="A45" s="73"/>
      <c r="B45" s="40"/>
      <c r="C45" s="40"/>
      <c r="D45" s="40"/>
      <c r="E45" s="69"/>
    </row>
    <row r="46" spans="1:5" hidden="1">
      <c r="A46" s="78" t="s">
        <v>428</v>
      </c>
      <c r="B46" s="77" t="s">
        <v>427</v>
      </c>
      <c r="C46" s="77"/>
      <c r="D46" s="76">
        <f>+D48+D52+D75</f>
        <v>0</v>
      </c>
      <c r="E46" s="74">
        <f>SUM(D46*100)/$D$205</f>
        <v>0</v>
      </c>
    </row>
    <row r="47" spans="1:5" hidden="1">
      <c r="A47" s="73"/>
      <c r="B47" s="40"/>
      <c r="C47" s="40"/>
      <c r="D47" s="40"/>
      <c r="E47" s="69"/>
    </row>
    <row r="48" spans="1:5" hidden="1">
      <c r="A48" s="78" t="s">
        <v>426</v>
      </c>
      <c r="B48" s="77" t="s">
        <v>425</v>
      </c>
      <c r="C48" s="77"/>
      <c r="D48" s="76">
        <f>SUM(C50)</f>
        <v>0</v>
      </c>
      <c r="E48" s="74">
        <f>SUM(D48*100)/$D$205</f>
        <v>0</v>
      </c>
    </row>
    <row r="49" spans="1:5" hidden="1">
      <c r="A49" s="73"/>
      <c r="B49" s="40"/>
      <c r="C49" s="40"/>
      <c r="D49" s="40"/>
      <c r="E49" s="69"/>
    </row>
    <row r="50" spans="1:5" hidden="1">
      <c r="A50" s="68" t="s">
        <v>424</v>
      </c>
      <c r="B50" s="41" t="s">
        <v>423</v>
      </c>
      <c r="C50" s="92">
        <v>0</v>
      </c>
      <c r="D50" s="40"/>
      <c r="E50" s="96">
        <f>SUM(D50*100)/$D$205</f>
        <v>0</v>
      </c>
    </row>
    <row r="51" spans="1:5" hidden="1">
      <c r="A51" s="73"/>
      <c r="B51" s="40"/>
      <c r="C51" s="40"/>
      <c r="D51" s="40"/>
      <c r="E51" s="69"/>
    </row>
    <row r="52" spans="1:5" hidden="1">
      <c r="A52" s="78" t="s">
        <v>422</v>
      </c>
      <c r="B52" s="77" t="s">
        <v>421</v>
      </c>
      <c r="C52" s="77"/>
      <c r="D52" s="76">
        <f>+C54+C59+C72</f>
        <v>0</v>
      </c>
      <c r="E52" s="74">
        <f>SUM(D52*100)/$D$205</f>
        <v>0</v>
      </c>
    </row>
    <row r="53" spans="1:5" hidden="1">
      <c r="A53" s="73"/>
      <c r="B53" s="40"/>
      <c r="C53" s="40"/>
      <c r="D53" s="40"/>
      <c r="E53" s="69"/>
    </row>
    <row r="54" spans="1:5" s="71" customFormat="1" hidden="1">
      <c r="A54" s="68" t="s">
        <v>420</v>
      </c>
      <c r="B54" s="41" t="s">
        <v>42</v>
      </c>
      <c r="C54" s="107">
        <f>+C55+C58</f>
        <v>0</v>
      </c>
      <c r="D54" s="41"/>
      <c r="E54" s="96">
        <f t="shared" ref="E54:E73" si="1">SUM(D54*100)/$D$205</f>
        <v>0</v>
      </c>
    </row>
    <row r="55" spans="1:5" s="105" customFormat="1" hidden="1">
      <c r="A55" s="68" t="s">
        <v>419</v>
      </c>
      <c r="B55" s="44" t="s">
        <v>418</v>
      </c>
      <c r="C55" s="106">
        <f>+C56+C57</f>
        <v>0</v>
      </c>
      <c r="D55" s="44"/>
      <c r="E55" s="96">
        <f t="shared" si="1"/>
        <v>0</v>
      </c>
    </row>
    <row r="56" spans="1:5" s="82" customFormat="1" hidden="1">
      <c r="A56" s="90" t="s">
        <v>417</v>
      </c>
      <c r="B56" s="60" t="s">
        <v>416</v>
      </c>
      <c r="C56" s="70"/>
      <c r="D56" s="60"/>
      <c r="E56" s="96">
        <f t="shared" si="1"/>
        <v>0</v>
      </c>
    </row>
    <row r="57" spans="1:5" s="82" customFormat="1" hidden="1">
      <c r="A57" s="90" t="s">
        <v>415</v>
      </c>
      <c r="B57" s="60" t="s">
        <v>414</v>
      </c>
      <c r="C57" s="70"/>
      <c r="D57" s="60"/>
      <c r="E57" s="96">
        <f t="shared" si="1"/>
        <v>0</v>
      </c>
    </row>
    <row r="58" spans="1:5" s="105" customFormat="1" hidden="1">
      <c r="A58" s="68" t="s">
        <v>413</v>
      </c>
      <c r="B58" s="44" t="s">
        <v>412</v>
      </c>
      <c r="C58" s="98">
        <v>0</v>
      </c>
      <c r="D58" s="44"/>
      <c r="E58" s="96">
        <f t="shared" si="1"/>
        <v>0</v>
      </c>
    </row>
    <row r="59" spans="1:5" s="71" customFormat="1" hidden="1">
      <c r="A59" s="68" t="s">
        <v>411</v>
      </c>
      <c r="B59" s="41" t="s">
        <v>410</v>
      </c>
      <c r="C59" s="92">
        <f>+C60+C63+C66+C71</f>
        <v>0</v>
      </c>
      <c r="D59" s="41"/>
      <c r="E59" s="96">
        <f t="shared" si="1"/>
        <v>0</v>
      </c>
    </row>
    <row r="60" spans="1:5" s="105" customFormat="1" hidden="1">
      <c r="A60" s="68" t="s">
        <v>409</v>
      </c>
      <c r="B60" s="44" t="s">
        <v>408</v>
      </c>
      <c r="C60" s="98"/>
      <c r="D60" s="44"/>
      <c r="E60" s="96">
        <f t="shared" si="1"/>
        <v>0</v>
      </c>
    </row>
    <row r="61" spans="1:5" s="82" customFormat="1" hidden="1">
      <c r="A61" s="81" t="s">
        <v>407</v>
      </c>
      <c r="B61" s="60" t="s">
        <v>406</v>
      </c>
      <c r="C61" s="70"/>
      <c r="D61" s="60"/>
      <c r="E61" s="96">
        <f t="shared" si="1"/>
        <v>0</v>
      </c>
    </row>
    <row r="62" spans="1:5" s="82" customFormat="1" hidden="1">
      <c r="A62" s="81" t="s">
        <v>405</v>
      </c>
      <c r="B62" s="60" t="s">
        <v>404</v>
      </c>
      <c r="C62" s="70"/>
      <c r="D62" s="60"/>
      <c r="E62" s="96">
        <f t="shared" si="1"/>
        <v>0</v>
      </c>
    </row>
    <row r="63" spans="1:5" ht="11.25" hidden="1" customHeight="1">
      <c r="A63" s="68" t="s">
        <v>403</v>
      </c>
      <c r="B63" s="40" t="s">
        <v>402</v>
      </c>
      <c r="C63" s="93"/>
      <c r="D63" s="40"/>
      <c r="E63" s="96">
        <f t="shared" si="1"/>
        <v>0</v>
      </c>
    </row>
    <row r="64" spans="1:5" s="82" customFormat="1" hidden="1">
      <c r="A64" s="81" t="s">
        <v>401</v>
      </c>
      <c r="B64" s="60" t="s">
        <v>400</v>
      </c>
      <c r="C64" s="70"/>
      <c r="D64" s="60"/>
      <c r="E64" s="96">
        <f t="shared" si="1"/>
        <v>0</v>
      </c>
    </row>
    <row r="65" spans="1:5" s="82" customFormat="1" hidden="1">
      <c r="A65" s="81" t="s">
        <v>399</v>
      </c>
      <c r="B65" s="60" t="s">
        <v>398</v>
      </c>
      <c r="C65" s="70"/>
      <c r="D65" s="60"/>
      <c r="E65" s="96">
        <f t="shared" si="1"/>
        <v>0</v>
      </c>
    </row>
    <row r="66" spans="1:5" hidden="1">
      <c r="A66" s="68" t="s">
        <v>397</v>
      </c>
      <c r="B66" s="62" t="s">
        <v>396</v>
      </c>
      <c r="C66" s="98"/>
      <c r="D66" s="40"/>
      <c r="E66" s="96">
        <f t="shared" si="1"/>
        <v>0</v>
      </c>
    </row>
    <row r="67" spans="1:5" s="82" customFormat="1" hidden="1">
      <c r="A67" s="81" t="s">
        <v>395</v>
      </c>
      <c r="B67" s="60" t="s">
        <v>394</v>
      </c>
      <c r="C67" s="70"/>
      <c r="D67" s="60"/>
      <c r="E67" s="96">
        <f t="shared" si="1"/>
        <v>0</v>
      </c>
    </row>
    <row r="68" spans="1:5" s="82" customFormat="1" hidden="1">
      <c r="A68" s="81" t="s">
        <v>393</v>
      </c>
      <c r="B68" s="60" t="s">
        <v>392</v>
      </c>
      <c r="C68" s="70"/>
      <c r="D68" s="60"/>
      <c r="E68" s="96">
        <f t="shared" si="1"/>
        <v>0</v>
      </c>
    </row>
    <row r="69" spans="1:5" s="82" customFormat="1" hidden="1">
      <c r="A69" s="81" t="s">
        <v>391</v>
      </c>
      <c r="B69" s="104" t="s">
        <v>390</v>
      </c>
      <c r="C69" s="70"/>
      <c r="D69" s="60"/>
      <c r="E69" s="96">
        <f t="shared" si="1"/>
        <v>0</v>
      </c>
    </row>
    <row r="70" spans="1:5" hidden="1">
      <c r="A70" s="81" t="s">
        <v>389</v>
      </c>
      <c r="B70" s="104" t="s">
        <v>388</v>
      </c>
      <c r="C70" s="70"/>
      <c r="D70" s="40"/>
      <c r="E70" s="96">
        <f t="shared" si="1"/>
        <v>0</v>
      </c>
    </row>
    <row r="71" spans="1:5" hidden="1">
      <c r="A71" s="90" t="s">
        <v>387</v>
      </c>
      <c r="B71" s="40" t="s">
        <v>386</v>
      </c>
      <c r="C71" s="70"/>
      <c r="D71" s="40"/>
      <c r="E71" s="96">
        <f t="shared" si="1"/>
        <v>0</v>
      </c>
    </row>
    <row r="72" spans="1:5" s="82" customFormat="1" hidden="1">
      <c r="A72" s="68" t="s">
        <v>385</v>
      </c>
      <c r="B72" s="103" t="s">
        <v>384</v>
      </c>
      <c r="C72" s="92">
        <f>+C73</f>
        <v>0</v>
      </c>
      <c r="D72" s="60"/>
      <c r="E72" s="96">
        <f t="shared" si="1"/>
        <v>0</v>
      </c>
    </row>
    <row r="73" spans="1:5" hidden="1">
      <c r="A73" s="68" t="s">
        <v>383</v>
      </c>
      <c r="B73" s="40" t="s">
        <v>382</v>
      </c>
      <c r="C73" s="93"/>
      <c r="D73" s="40"/>
      <c r="E73" s="96">
        <f t="shared" si="1"/>
        <v>0</v>
      </c>
    </row>
    <row r="74" spans="1:5" hidden="1">
      <c r="A74" s="73"/>
      <c r="B74" s="40"/>
      <c r="C74" s="40"/>
      <c r="D74" s="40"/>
      <c r="E74" s="69"/>
    </row>
    <row r="75" spans="1:5" hidden="1">
      <c r="A75" s="78" t="s">
        <v>381</v>
      </c>
      <c r="B75" s="77" t="s">
        <v>380</v>
      </c>
      <c r="C75" s="77"/>
      <c r="D75" s="76">
        <f>+C76+C79</f>
        <v>0</v>
      </c>
      <c r="E75" s="74">
        <f>SUM(D75*100)/$D$205</f>
        <v>0</v>
      </c>
    </row>
    <row r="76" spans="1:5" ht="24.75" hidden="1" customHeight="1">
      <c r="A76" s="68" t="s">
        <v>379</v>
      </c>
      <c r="B76" s="67" t="s">
        <v>378</v>
      </c>
      <c r="C76" s="92">
        <f>+C77</f>
        <v>0</v>
      </c>
      <c r="D76" s="40"/>
      <c r="E76" s="69"/>
    </row>
    <row r="77" spans="1:5" ht="25.5" hidden="1">
      <c r="A77" s="68" t="s">
        <v>377</v>
      </c>
      <c r="B77" s="97" t="s">
        <v>376</v>
      </c>
      <c r="C77" s="93">
        <f>+C78</f>
        <v>0</v>
      </c>
      <c r="D77" s="40"/>
      <c r="E77" s="96">
        <f>SUM(D77*100)/$D$205</f>
        <v>0</v>
      </c>
    </row>
    <row r="78" spans="1:5" s="82" customFormat="1" hidden="1">
      <c r="A78" s="81" t="s">
        <v>375</v>
      </c>
      <c r="B78" s="60" t="s">
        <v>374</v>
      </c>
      <c r="C78" s="70"/>
      <c r="D78" s="60"/>
      <c r="E78" s="96">
        <f>SUM(D78*100)/$D$205</f>
        <v>0</v>
      </c>
    </row>
    <row r="79" spans="1:5" ht="27.75" hidden="1" customHeight="1" thickBot="1">
      <c r="A79" s="102" t="s">
        <v>373</v>
      </c>
      <c r="B79" s="101" t="s">
        <v>372</v>
      </c>
      <c r="C79" s="100">
        <f>+C80</f>
        <v>0</v>
      </c>
      <c r="D79" s="99"/>
      <c r="E79" s="96">
        <f>SUM(D79*100)/$D$205</f>
        <v>0</v>
      </c>
    </row>
    <row r="80" spans="1:5" s="82" customFormat="1" ht="29.25" hidden="1" customHeight="1">
      <c r="A80" s="68" t="s">
        <v>371</v>
      </c>
      <c r="B80" s="97" t="s">
        <v>370</v>
      </c>
      <c r="C80" s="98">
        <f>+C81</f>
        <v>0</v>
      </c>
      <c r="D80" s="60"/>
      <c r="E80" s="96">
        <f>SUM(D80*100)/$D$205</f>
        <v>0</v>
      </c>
    </row>
    <row r="81" spans="1:5" s="82" customFormat="1" hidden="1">
      <c r="A81" s="81" t="s">
        <v>369</v>
      </c>
      <c r="B81" s="60" t="s">
        <v>368</v>
      </c>
      <c r="C81" s="70"/>
      <c r="D81" s="60"/>
      <c r="E81" s="96">
        <f>SUM(D81*100)/$D$205</f>
        <v>0</v>
      </c>
    </row>
    <row r="82" spans="1:5" s="82" customFormat="1" hidden="1">
      <c r="A82" s="81"/>
      <c r="B82" s="60"/>
      <c r="C82" s="70"/>
      <c r="D82" s="60"/>
      <c r="E82" s="89"/>
    </row>
    <row r="83" spans="1:5" hidden="1">
      <c r="A83" s="78" t="s">
        <v>367</v>
      </c>
      <c r="B83" s="77" t="s">
        <v>366</v>
      </c>
      <c r="C83" s="77"/>
      <c r="D83" s="76">
        <f>+D85</f>
        <v>0</v>
      </c>
      <c r="E83" s="74">
        <f>SUM(D83*100)/$D$205</f>
        <v>0</v>
      </c>
    </row>
    <row r="84" spans="1:5" hidden="1">
      <c r="A84" s="73"/>
      <c r="B84" s="40"/>
      <c r="C84" s="40"/>
      <c r="D84" s="40"/>
      <c r="E84" s="69"/>
    </row>
    <row r="85" spans="1:5" ht="11.25" hidden="1" customHeight="1">
      <c r="A85" s="78" t="s">
        <v>365</v>
      </c>
      <c r="B85" s="77" t="s">
        <v>364</v>
      </c>
      <c r="C85" s="77"/>
      <c r="D85" s="76">
        <f>+C87</f>
        <v>0</v>
      </c>
      <c r="E85" s="74">
        <f>SUM(D85*100)/$D$205</f>
        <v>0</v>
      </c>
    </row>
    <row r="86" spans="1:5" hidden="1">
      <c r="A86" s="68"/>
      <c r="B86" s="97"/>
      <c r="C86" s="93"/>
      <c r="D86" s="40"/>
      <c r="E86" s="69"/>
    </row>
    <row r="87" spans="1:5" hidden="1">
      <c r="A87" s="68" t="s">
        <v>363</v>
      </c>
      <c r="B87" s="97" t="s">
        <v>362</v>
      </c>
      <c r="C87" s="93">
        <f>+C88</f>
        <v>0</v>
      </c>
      <c r="D87" s="40"/>
      <c r="E87" s="96">
        <f>SUM(D87*100)/$D$205</f>
        <v>0</v>
      </c>
    </row>
    <row r="88" spans="1:5" ht="25.5" hidden="1">
      <c r="A88" s="68" t="s">
        <v>361</v>
      </c>
      <c r="B88" s="97" t="s">
        <v>360</v>
      </c>
      <c r="C88" s="93"/>
      <c r="D88" s="40"/>
      <c r="E88" s="96">
        <f>SUM(D88*100)/$D$205</f>
        <v>0</v>
      </c>
    </row>
    <row r="89" spans="1:5" hidden="1">
      <c r="A89" s="73"/>
      <c r="B89" s="40"/>
      <c r="C89" s="40"/>
      <c r="D89" s="40"/>
      <c r="E89" s="69"/>
    </row>
    <row r="90" spans="1:5" hidden="1">
      <c r="A90" s="78" t="s">
        <v>359</v>
      </c>
      <c r="B90" s="77" t="s">
        <v>358</v>
      </c>
      <c r="C90" s="77"/>
      <c r="D90" s="76">
        <f>+D92</f>
        <v>0</v>
      </c>
      <c r="E90" s="74">
        <f>SUM(D90*100)/$D$205</f>
        <v>0</v>
      </c>
    </row>
    <row r="91" spans="1:5" hidden="1">
      <c r="A91" s="73"/>
      <c r="B91" s="40"/>
      <c r="C91" s="40"/>
      <c r="D91" s="40"/>
      <c r="E91" s="69"/>
    </row>
    <row r="92" spans="1:5" hidden="1">
      <c r="A92" s="78" t="s">
        <v>357</v>
      </c>
      <c r="B92" s="77" t="s">
        <v>356</v>
      </c>
      <c r="C92" s="77"/>
      <c r="D92" s="76">
        <f>+C94+C96+C98</f>
        <v>0</v>
      </c>
      <c r="E92" s="74">
        <f>SUM(D92*100)/$D$205</f>
        <v>0</v>
      </c>
    </row>
    <row r="93" spans="1:5" hidden="1">
      <c r="A93" s="73"/>
      <c r="B93" s="40"/>
      <c r="C93" s="40"/>
      <c r="D93" s="40"/>
      <c r="E93" s="69"/>
    </row>
    <row r="94" spans="1:5" hidden="1">
      <c r="A94" s="68" t="s">
        <v>355</v>
      </c>
      <c r="B94" s="41" t="s">
        <v>354</v>
      </c>
      <c r="C94" s="92">
        <f>+C95</f>
        <v>0</v>
      </c>
      <c r="D94" s="40"/>
      <c r="E94" s="96">
        <f>SUM(D94*100)/$D$205</f>
        <v>0</v>
      </c>
    </row>
    <row r="95" spans="1:5" s="82" customFormat="1" hidden="1">
      <c r="A95" s="90" t="s">
        <v>353</v>
      </c>
      <c r="B95" s="60" t="s">
        <v>352</v>
      </c>
      <c r="C95" s="70"/>
      <c r="D95" s="60"/>
      <c r="E95" s="96">
        <f>SUM(D95*100)/$D$205</f>
        <v>0</v>
      </c>
    </row>
    <row r="96" spans="1:5" hidden="1">
      <c r="A96" s="68" t="s">
        <v>351</v>
      </c>
      <c r="B96" s="41" t="s">
        <v>350</v>
      </c>
      <c r="C96" s="92">
        <f>+C97</f>
        <v>0</v>
      </c>
      <c r="D96" s="40"/>
      <c r="E96" s="96">
        <f>SUM(D96*100)/$D$205</f>
        <v>0</v>
      </c>
    </row>
    <row r="97" spans="1:5" s="82" customFormat="1" hidden="1">
      <c r="A97" s="90" t="s">
        <v>349</v>
      </c>
      <c r="B97" s="60" t="s">
        <v>348</v>
      </c>
      <c r="C97" s="70"/>
      <c r="D97" s="60"/>
      <c r="E97" s="96">
        <f>SUM(D97*100)/$D$205</f>
        <v>0</v>
      </c>
    </row>
    <row r="98" spans="1:5" hidden="1">
      <c r="A98" s="68" t="s">
        <v>347</v>
      </c>
      <c r="B98" s="41" t="s">
        <v>346</v>
      </c>
      <c r="C98" s="92">
        <f>SUM(C99)</f>
        <v>0</v>
      </c>
      <c r="D98" s="40"/>
      <c r="E98" s="96">
        <f>SUM(D98*100)/$D$205</f>
        <v>0</v>
      </c>
    </row>
    <row r="99" spans="1:5" s="82" customFormat="1" hidden="1">
      <c r="A99" s="90" t="s">
        <v>345</v>
      </c>
      <c r="B99" s="60" t="s">
        <v>344</v>
      </c>
      <c r="C99" s="70"/>
      <c r="D99" s="60"/>
      <c r="E99" s="95"/>
    </row>
    <row r="100" spans="1:5" hidden="1">
      <c r="A100" s="68"/>
      <c r="B100" s="41"/>
      <c r="C100" s="92"/>
      <c r="D100" s="40"/>
      <c r="E100" s="58"/>
    </row>
    <row r="101" spans="1:5" hidden="1">
      <c r="A101" s="78" t="s">
        <v>343</v>
      </c>
      <c r="B101" s="77" t="s">
        <v>342</v>
      </c>
      <c r="C101" s="77"/>
      <c r="D101" s="76">
        <f>+C103</f>
        <v>0</v>
      </c>
      <c r="E101" s="74">
        <f>SUM(D101*100)/$D$205</f>
        <v>0</v>
      </c>
    </row>
    <row r="102" spans="1:5" hidden="1">
      <c r="A102" s="73"/>
      <c r="B102" s="40"/>
      <c r="C102" s="93"/>
      <c r="D102" s="40"/>
      <c r="E102" s="58"/>
    </row>
    <row r="103" spans="1:5" hidden="1">
      <c r="A103" s="68" t="s">
        <v>341</v>
      </c>
      <c r="B103" s="41" t="s">
        <v>340</v>
      </c>
      <c r="C103" s="92">
        <v>0</v>
      </c>
      <c r="D103" s="40"/>
      <c r="E103" s="58" t="e">
        <f>SUM(C103*100)/$D$183</f>
        <v>#DIV/0!</v>
      </c>
    </row>
    <row r="104" spans="1:5">
      <c r="A104" s="73"/>
      <c r="B104" s="40"/>
      <c r="C104" s="40"/>
      <c r="D104" s="40"/>
      <c r="E104" s="69"/>
    </row>
    <row r="105" spans="1:5">
      <c r="A105" s="78" t="s">
        <v>339</v>
      </c>
      <c r="B105" s="79" t="s">
        <v>338</v>
      </c>
      <c r="C105" s="77"/>
      <c r="D105" s="76">
        <f>SUM(D107)</f>
        <v>34145638.039999999</v>
      </c>
      <c r="E105" s="74">
        <f>SUM(D105*100)/$D$205</f>
        <v>0.2887416300522348</v>
      </c>
    </row>
    <row r="106" spans="1:5">
      <c r="A106" s="73"/>
      <c r="B106" s="40"/>
      <c r="C106" s="40"/>
      <c r="D106" s="40"/>
      <c r="E106" s="69"/>
    </row>
    <row r="107" spans="1:5">
      <c r="A107" s="78" t="s">
        <v>337</v>
      </c>
      <c r="B107" s="77" t="s">
        <v>336</v>
      </c>
      <c r="C107" s="77"/>
      <c r="D107" s="76">
        <f>+C109+C112</f>
        <v>34145638.039999999</v>
      </c>
      <c r="E107" s="74">
        <f>SUM(D107*100)/$D$205</f>
        <v>0.2887416300522348</v>
      </c>
    </row>
    <row r="108" spans="1:5">
      <c r="A108" s="73"/>
      <c r="B108" s="40"/>
      <c r="C108" s="40"/>
      <c r="D108" s="40"/>
      <c r="E108" s="69"/>
    </row>
    <row r="109" spans="1:5" ht="27.75" customHeight="1">
      <c r="A109" s="68" t="s">
        <v>335</v>
      </c>
      <c r="B109" s="67" t="s">
        <v>334</v>
      </c>
      <c r="C109" s="92">
        <f>SUM(C110:C111)</f>
        <v>34145638.039999999</v>
      </c>
      <c r="D109" s="40"/>
      <c r="E109" s="94">
        <f>SUM(C109*100)/$D$205</f>
        <v>0.2887416300522348</v>
      </c>
    </row>
    <row r="110" spans="1:5" s="82" customFormat="1" ht="14.25" customHeight="1">
      <c r="A110" s="81" t="s">
        <v>333</v>
      </c>
      <c r="B110" s="60" t="s">
        <v>332</v>
      </c>
      <c r="C110" s="70">
        <v>33311611.73</v>
      </c>
      <c r="D110" s="60" t="s">
        <v>11</v>
      </c>
      <c r="E110" s="58">
        <f>SUM(C110*100)/$D$205</f>
        <v>0.28168895421780626</v>
      </c>
    </row>
    <row r="111" spans="1:5" s="82" customFormat="1">
      <c r="A111" s="81" t="s">
        <v>331</v>
      </c>
      <c r="B111" s="86" t="s">
        <v>330</v>
      </c>
      <c r="C111" s="85">
        <v>834026.31</v>
      </c>
      <c r="D111" s="60"/>
      <c r="E111" s="89"/>
    </row>
    <row r="112" spans="1:5" ht="25.5" hidden="1">
      <c r="A112" s="68" t="s">
        <v>329</v>
      </c>
      <c r="B112" s="67" t="s">
        <v>328</v>
      </c>
      <c r="C112" s="92">
        <f>+C113</f>
        <v>0</v>
      </c>
      <c r="D112" s="40"/>
      <c r="E112" s="58" t="e">
        <f>SUM(C112*100)/$D$183</f>
        <v>#DIV/0!</v>
      </c>
    </row>
    <row r="113" spans="1:5" hidden="1">
      <c r="A113" s="81" t="s">
        <v>327</v>
      </c>
      <c r="B113" s="40" t="s">
        <v>326</v>
      </c>
      <c r="C113" s="93">
        <v>0</v>
      </c>
      <c r="D113" s="40"/>
      <c r="E113" s="58" t="e">
        <f>SUM(C113*100)/$D$183</f>
        <v>#DIV/0!</v>
      </c>
    </row>
    <row r="114" spans="1:5" hidden="1">
      <c r="A114" s="73"/>
      <c r="B114" s="40"/>
      <c r="C114" s="40"/>
      <c r="D114" s="40"/>
      <c r="E114" s="69"/>
    </row>
    <row r="115" spans="1:5" hidden="1">
      <c r="A115" s="78" t="s">
        <v>325</v>
      </c>
      <c r="B115" s="79" t="s">
        <v>324</v>
      </c>
      <c r="C115" s="77"/>
      <c r="D115" s="76">
        <f>+D128+D125+D117</f>
        <v>87612422.239999995</v>
      </c>
      <c r="E115" s="74">
        <f>SUM(D115*100)/$D$205</f>
        <v>0.74086633205587238</v>
      </c>
    </row>
    <row r="116" spans="1:5" hidden="1">
      <c r="A116" s="73"/>
      <c r="B116" s="40"/>
      <c r="C116" s="93"/>
      <c r="D116" s="40"/>
      <c r="E116" s="69"/>
    </row>
    <row r="117" spans="1:5" hidden="1">
      <c r="A117" s="78" t="s">
        <v>323</v>
      </c>
      <c r="B117" s="77" t="s">
        <v>322</v>
      </c>
      <c r="C117" s="77"/>
      <c r="D117" s="76">
        <f>+D119</f>
        <v>0</v>
      </c>
      <c r="E117" s="74">
        <f>SUM(D117*100)/$D$205</f>
        <v>0</v>
      </c>
    </row>
    <row r="118" spans="1:5" hidden="1">
      <c r="A118" s="73"/>
      <c r="B118" s="40"/>
      <c r="C118" s="40"/>
      <c r="D118" s="40"/>
      <c r="E118" s="69"/>
    </row>
    <row r="119" spans="1:5" hidden="1">
      <c r="A119" s="78" t="s">
        <v>321</v>
      </c>
      <c r="B119" s="77" t="s">
        <v>320</v>
      </c>
      <c r="C119" s="77"/>
      <c r="D119" s="76">
        <f>+C120</f>
        <v>0</v>
      </c>
      <c r="E119" s="74">
        <f>SUM(D119*100)/$D$205</f>
        <v>0</v>
      </c>
    </row>
    <row r="120" spans="1:5" s="71" customFormat="1" ht="10.5" hidden="1" customHeight="1">
      <c r="A120" s="68" t="s">
        <v>319</v>
      </c>
      <c r="B120" s="41" t="s">
        <v>318</v>
      </c>
      <c r="C120" s="92">
        <f>+C121</f>
        <v>0</v>
      </c>
      <c r="D120" s="41"/>
      <c r="E120" s="58" t="e">
        <f>SUM(C120*100)/$D$183</f>
        <v>#DIV/0!</v>
      </c>
    </row>
    <row r="121" spans="1:5" s="82" customFormat="1" hidden="1">
      <c r="A121" s="90" t="s">
        <v>317</v>
      </c>
      <c r="B121" s="60" t="s">
        <v>316</v>
      </c>
      <c r="C121" s="70"/>
      <c r="D121" s="60"/>
      <c r="E121" s="58" t="e">
        <f>SUM(C121*100)/$D$183</f>
        <v>#DIV/0!</v>
      </c>
    </row>
    <row r="122" spans="1:5" s="82" customFormat="1" hidden="1">
      <c r="A122" s="90"/>
      <c r="B122" s="60"/>
      <c r="C122" s="70"/>
      <c r="D122" s="60"/>
      <c r="E122" s="89"/>
    </row>
    <row r="123" spans="1:5" ht="29.25" hidden="1" customHeight="1">
      <c r="A123" s="78" t="s">
        <v>315</v>
      </c>
      <c r="B123" s="91" t="s">
        <v>314</v>
      </c>
      <c r="C123" s="77"/>
      <c r="D123" s="76">
        <f>+D125</f>
        <v>0</v>
      </c>
      <c r="E123" s="74">
        <f>SUM(D123*100)/$D$205</f>
        <v>0</v>
      </c>
    </row>
    <row r="124" spans="1:5" s="82" customFormat="1" hidden="1">
      <c r="A124" s="90"/>
      <c r="B124" s="60"/>
      <c r="C124" s="70"/>
      <c r="D124" s="60"/>
      <c r="E124" s="89"/>
    </row>
    <row r="125" spans="1:5" ht="10.5" hidden="1" customHeight="1">
      <c r="A125" s="78" t="s">
        <v>313</v>
      </c>
      <c r="B125" s="88" t="s">
        <v>312</v>
      </c>
      <c r="C125" s="87" t="s">
        <v>11</v>
      </c>
      <c r="D125" s="76">
        <f>SUM(C126)</f>
        <v>0</v>
      </c>
      <c r="E125" s="74">
        <f>SUM(D125*100)/$D$205</f>
        <v>0</v>
      </c>
    </row>
    <row r="126" spans="1:5" s="82" customFormat="1" hidden="1">
      <c r="A126" s="81" t="s">
        <v>311</v>
      </c>
      <c r="B126" s="60" t="s">
        <v>310</v>
      </c>
      <c r="C126" s="70"/>
      <c r="D126" s="60"/>
      <c r="E126" s="58" t="e">
        <f>SUM(C126*100)/$D$183</f>
        <v>#DIV/0!</v>
      </c>
    </row>
    <row r="127" spans="1:5" ht="33.75" customHeight="1">
      <c r="A127" s="73"/>
      <c r="B127" s="40"/>
      <c r="C127" s="40"/>
      <c r="D127" s="40"/>
      <c r="E127" s="69"/>
    </row>
    <row r="128" spans="1:5">
      <c r="A128" s="78" t="s">
        <v>309</v>
      </c>
      <c r="B128" s="79" t="s">
        <v>308</v>
      </c>
      <c r="C128" s="77"/>
      <c r="D128" s="76">
        <f>SUM(D130)+D146</f>
        <v>87612422.239999995</v>
      </c>
      <c r="E128" s="74">
        <f>SUM(D128*100)/$D$205</f>
        <v>0.74086633205587238</v>
      </c>
    </row>
    <row r="129" spans="1:5" ht="17.25" customHeight="1">
      <c r="A129" s="73"/>
      <c r="B129" s="40"/>
      <c r="C129" s="40"/>
      <c r="D129" s="40"/>
      <c r="E129" s="69"/>
    </row>
    <row r="130" spans="1:5" hidden="1">
      <c r="A130" s="78" t="s">
        <v>307</v>
      </c>
      <c r="B130" s="77" t="s">
        <v>306</v>
      </c>
      <c r="C130" s="77"/>
      <c r="D130" s="76">
        <f>SUM(C132+C141)+C137</f>
        <v>0</v>
      </c>
      <c r="E130" s="74">
        <f>SUM(D130*100)/$D$205</f>
        <v>0</v>
      </c>
    </row>
    <row r="131" spans="1:5" hidden="1">
      <c r="A131" s="73"/>
      <c r="B131" s="40"/>
      <c r="C131" s="40"/>
      <c r="D131" s="40"/>
      <c r="E131" s="69"/>
    </row>
    <row r="132" spans="1:5" s="71" customFormat="1" hidden="1">
      <c r="A132" s="68" t="s">
        <v>305</v>
      </c>
      <c r="B132" s="41" t="s">
        <v>304</v>
      </c>
      <c r="C132" s="83">
        <f>SUM(C133:C135)</f>
        <v>0</v>
      </c>
      <c r="D132" s="41"/>
      <c r="E132" s="58">
        <f t="shared" ref="E132:E138" si="2">SUM(C132*100)/$D$205</f>
        <v>0</v>
      </c>
    </row>
    <row r="133" spans="1:5" s="82" customFormat="1" hidden="1">
      <c r="A133" s="81" t="s">
        <v>303</v>
      </c>
      <c r="B133" s="86" t="s">
        <v>302</v>
      </c>
      <c r="C133" s="85"/>
      <c r="D133" s="84"/>
      <c r="E133" s="58">
        <f t="shared" si="2"/>
        <v>0</v>
      </c>
    </row>
    <row r="134" spans="1:5" s="82" customFormat="1" hidden="1">
      <c r="A134" s="81" t="s">
        <v>301</v>
      </c>
      <c r="B134" s="86" t="s">
        <v>300</v>
      </c>
      <c r="C134" s="85"/>
      <c r="D134" s="84"/>
      <c r="E134" s="58">
        <f t="shared" si="2"/>
        <v>0</v>
      </c>
    </row>
    <row r="135" spans="1:5" s="82" customFormat="1" hidden="1">
      <c r="A135" s="81" t="s">
        <v>632</v>
      </c>
      <c r="B135" s="86" t="s">
        <v>633</v>
      </c>
      <c r="C135" s="85">
        <v>0</v>
      </c>
      <c r="D135" s="84"/>
      <c r="E135" s="58">
        <f t="shared" si="2"/>
        <v>0</v>
      </c>
    </row>
    <row r="136" spans="1:5" hidden="1">
      <c r="A136" s="73"/>
      <c r="B136" s="40"/>
      <c r="C136" s="40"/>
      <c r="D136" s="40"/>
      <c r="E136" s="69"/>
    </row>
    <row r="137" spans="1:5" s="71" customFormat="1" hidden="1">
      <c r="A137" s="68" t="s">
        <v>299</v>
      </c>
      <c r="B137" s="67" t="s">
        <v>298</v>
      </c>
      <c r="C137" s="83">
        <f>+C138</f>
        <v>0</v>
      </c>
      <c r="D137" s="41"/>
      <c r="E137" s="58">
        <f t="shared" si="2"/>
        <v>0</v>
      </c>
    </row>
    <row r="138" spans="1:5" s="82" customFormat="1" hidden="1">
      <c r="A138" s="81" t="s">
        <v>297</v>
      </c>
      <c r="B138" s="60" t="s">
        <v>296</v>
      </c>
      <c r="C138" s="70"/>
      <c r="D138" s="60"/>
      <c r="E138" s="58">
        <f t="shared" si="2"/>
        <v>0</v>
      </c>
    </row>
    <row r="139" spans="1:5" hidden="1">
      <c r="A139" s="73"/>
      <c r="B139" s="60"/>
      <c r="C139" s="40"/>
      <c r="D139" s="40"/>
      <c r="E139" s="69"/>
    </row>
    <row r="140" spans="1:5" hidden="1">
      <c r="A140" s="73"/>
      <c r="B140" s="60"/>
      <c r="C140" s="40"/>
      <c r="D140" s="40"/>
      <c r="E140" s="69"/>
    </row>
    <row r="141" spans="1:5" s="71" customFormat="1" ht="25.5" hidden="1">
      <c r="A141" s="68" t="s">
        <v>295</v>
      </c>
      <c r="B141" s="67" t="s">
        <v>294</v>
      </c>
      <c r="C141" s="83">
        <f>+C142</f>
        <v>0</v>
      </c>
      <c r="D141" s="41"/>
      <c r="E141" s="58">
        <f>SUM(C141*100)/$D$205</f>
        <v>0</v>
      </c>
    </row>
    <row r="142" spans="1:5" s="82" customFormat="1" hidden="1">
      <c r="A142" s="81" t="s">
        <v>293</v>
      </c>
      <c r="B142" s="60" t="s">
        <v>634</v>
      </c>
      <c r="C142" s="70"/>
      <c r="D142" s="60"/>
      <c r="E142" s="58">
        <f>SUM(C142*100)/$D$205</f>
        <v>0</v>
      </c>
    </row>
    <row r="143" spans="1:5" hidden="1">
      <c r="A143" s="73"/>
      <c r="B143" s="60" t="s">
        <v>635</v>
      </c>
      <c r="C143" s="40"/>
      <c r="D143" s="40"/>
      <c r="E143" s="69"/>
    </row>
    <row r="144" spans="1:5" hidden="1">
      <c r="A144" s="73"/>
      <c r="B144" s="60"/>
      <c r="C144" s="40"/>
      <c r="D144" s="40"/>
      <c r="E144" s="69"/>
    </row>
    <row r="145" spans="1:8" hidden="1">
      <c r="A145" s="73"/>
      <c r="B145" s="60"/>
      <c r="C145" s="40"/>
      <c r="D145" s="40"/>
      <c r="E145" s="69"/>
    </row>
    <row r="146" spans="1:8">
      <c r="A146" s="78" t="s">
        <v>292</v>
      </c>
      <c r="B146" s="77" t="s">
        <v>291</v>
      </c>
      <c r="C146" s="77"/>
      <c r="D146" s="76">
        <f>+D147</f>
        <v>87612422.239999995</v>
      </c>
      <c r="E146" s="74">
        <f>SUM(D146*100)/$D$205</f>
        <v>0.74086633205587238</v>
      </c>
    </row>
    <row r="147" spans="1:8">
      <c r="A147" s="365" t="s">
        <v>290</v>
      </c>
      <c r="B147" s="77" t="s">
        <v>289</v>
      </c>
      <c r="C147" s="77"/>
      <c r="D147" s="76">
        <f>+C148</f>
        <v>87612422.239999995</v>
      </c>
      <c r="E147" s="74">
        <f>SUM(D147*100)/$D$205</f>
        <v>0.74086633205587238</v>
      </c>
    </row>
    <row r="148" spans="1:8">
      <c r="A148" s="365" t="s">
        <v>288</v>
      </c>
      <c r="B148" s="60" t="s">
        <v>287</v>
      </c>
      <c r="C148" s="70">
        <v>87612422.239999995</v>
      </c>
      <c r="D148" s="40"/>
      <c r="E148" s="69"/>
    </row>
    <row r="149" spans="1:8">
      <c r="A149" s="365"/>
      <c r="B149" s="80"/>
      <c r="C149" s="40"/>
      <c r="D149" s="40"/>
      <c r="E149" s="69"/>
    </row>
    <row r="150" spans="1:8">
      <c r="A150" s="78" t="s">
        <v>286</v>
      </c>
      <c r="B150" s="77" t="s">
        <v>285</v>
      </c>
      <c r="C150" s="77"/>
      <c r="D150" s="76">
        <f>+D152+D155</f>
        <v>11703913919.829998</v>
      </c>
      <c r="E150" s="74">
        <f>SUM(D150*100)/$D$205</f>
        <v>98.970392037891884</v>
      </c>
    </row>
    <row r="151" spans="1:8">
      <c r="A151" s="73"/>
      <c r="B151" s="40"/>
      <c r="C151" s="40"/>
      <c r="D151" s="40"/>
      <c r="E151" s="69"/>
    </row>
    <row r="152" spans="1:8" hidden="1">
      <c r="A152" s="78" t="s">
        <v>284</v>
      </c>
      <c r="B152" s="79" t="s">
        <v>283</v>
      </c>
      <c r="C152" s="77"/>
      <c r="D152" s="76">
        <f>+C153</f>
        <v>0</v>
      </c>
      <c r="E152" s="74">
        <f>SUM(D152*100)/$D$205</f>
        <v>0</v>
      </c>
    </row>
    <row r="153" spans="1:8" hidden="1">
      <c r="A153" s="78" t="s">
        <v>282</v>
      </c>
      <c r="B153" s="77" t="s">
        <v>281</v>
      </c>
      <c r="C153" s="76">
        <f>+C154</f>
        <v>0</v>
      </c>
      <c r="D153" s="76"/>
      <c r="E153" s="74">
        <f>SUM(D153*100)/$D$205</f>
        <v>0</v>
      </c>
    </row>
    <row r="154" spans="1:8" hidden="1">
      <c r="A154" s="365" t="s">
        <v>280</v>
      </c>
      <c r="B154" s="60" t="s">
        <v>279</v>
      </c>
      <c r="C154" s="70"/>
      <c r="D154" s="40"/>
      <c r="E154" s="69"/>
    </row>
    <row r="155" spans="1:8">
      <c r="A155" s="75" t="s">
        <v>278</v>
      </c>
      <c r="B155" s="366" t="s">
        <v>277</v>
      </c>
      <c r="C155" s="367"/>
      <c r="D155" s="368">
        <f>+C157+C159</f>
        <v>11703913919.829998</v>
      </c>
      <c r="E155" s="74">
        <f>SUM(D155*100)/$D$205</f>
        <v>98.970392037891884</v>
      </c>
    </row>
    <row r="156" spans="1:8">
      <c r="A156" s="73"/>
      <c r="B156" s="40"/>
      <c r="C156" s="132"/>
      <c r="D156" s="40"/>
      <c r="E156" s="69"/>
    </row>
    <row r="157" spans="1:8">
      <c r="A157" s="68" t="s">
        <v>276</v>
      </c>
      <c r="B157" s="41" t="s">
        <v>275</v>
      </c>
      <c r="C157" s="369">
        <f>5122319783.53-64753926-1234000000-2075971</f>
        <v>3821489886.5299997</v>
      </c>
      <c r="D157" s="41"/>
      <c r="E157" s="58">
        <f>SUM(C157*100)/$D$205</f>
        <v>32.315202831242864</v>
      </c>
      <c r="F157" s="71"/>
      <c r="G157" s="71"/>
      <c r="H157" s="71"/>
    </row>
    <row r="158" spans="1:8">
      <c r="A158" s="365"/>
      <c r="B158" s="60"/>
      <c r="C158" s="70"/>
      <c r="D158" s="40"/>
      <c r="E158" s="69"/>
    </row>
    <row r="159" spans="1:8">
      <c r="A159" s="68" t="s">
        <v>274</v>
      </c>
      <c r="B159" s="67" t="s">
        <v>273</v>
      </c>
      <c r="C159" s="66">
        <f>SUM(C160:C189)</f>
        <v>7882424033.2999983</v>
      </c>
      <c r="D159" s="41"/>
      <c r="E159" s="58">
        <f t="shared" ref="E159:E188" si="3">SUM(C159*100)/$D$205</f>
        <v>66.655189206649027</v>
      </c>
    </row>
    <row r="160" spans="1:8">
      <c r="A160" s="61" t="s">
        <v>272</v>
      </c>
      <c r="B160" s="44" t="s">
        <v>271</v>
      </c>
      <c r="C160" s="370">
        <v>211364256.16999999</v>
      </c>
      <c r="D160" s="41"/>
      <c r="E160" s="58">
        <f t="shared" si="3"/>
        <v>1.7873340011924967</v>
      </c>
    </row>
    <row r="161" spans="1:5">
      <c r="A161" s="61" t="s">
        <v>270</v>
      </c>
      <c r="B161" s="44" t="s">
        <v>269</v>
      </c>
      <c r="C161" s="370">
        <v>68168363.140000001</v>
      </c>
      <c r="D161" s="60"/>
      <c r="E161" s="58">
        <f t="shared" si="3"/>
        <v>0.57644388627263377</v>
      </c>
    </row>
    <row r="162" spans="1:5">
      <c r="A162" s="61" t="s">
        <v>268</v>
      </c>
      <c r="B162" s="40" t="s">
        <v>267</v>
      </c>
      <c r="C162" s="370">
        <v>273582471.04000002</v>
      </c>
      <c r="D162" s="40"/>
      <c r="E162" s="58">
        <f t="shared" si="3"/>
        <v>2.3134623681440489</v>
      </c>
    </row>
    <row r="163" spans="1:5">
      <c r="A163" s="61" t="s">
        <v>266</v>
      </c>
      <c r="B163" s="62" t="s">
        <v>265</v>
      </c>
      <c r="C163" s="370">
        <v>967157152.34000003</v>
      </c>
      <c r="D163" s="40"/>
      <c r="E163" s="58">
        <f t="shared" si="3"/>
        <v>8.1784540782688264</v>
      </c>
    </row>
    <row r="164" spans="1:5">
      <c r="A164" s="61" t="s">
        <v>264</v>
      </c>
      <c r="B164" s="62" t="s">
        <v>263</v>
      </c>
      <c r="C164" s="370">
        <v>308602929.51999998</v>
      </c>
      <c r="D164" s="40"/>
      <c r="E164" s="58">
        <f t="shared" si="3"/>
        <v>2.609601636499387</v>
      </c>
    </row>
    <row r="165" spans="1:5">
      <c r="A165" s="61" t="s">
        <v>262</v>
      </c>
      <c r="B165" s="62" t="s">
        <v>261</v>
      </c>
      <c r="C165" s="370">
        <v>179065428.88999999</v>
      </c>
      <c r="D165" s="40"/>
      <c r="E165" s="58">
        <f t="shared" si="3"/>
        <v>1.5142093336528888</v>
      </c>
    </row>
    <row r="166" spans="1:5">
      <c r="A166" s="61" t="s">
        <v>260</v>
      </c>
      <c r="B166" s="40" t="s">
        <v>259</v>
      </c>
      <c r="C166" s="370">
        <v>2962575159.0700002</v>
      </c>
      <c r="D166" s="40"/>
      <c r="E166" s="58">
        <f t="shared" si="3"/>
        <v>25.052066081765638</v>
      </c>
    </row>
    <row r="167" spans="1:5">
      <c r="A167" s="61" t="s">
        <v>258</v>
      </c>
      <c r="B167" s="40" t="s">
        <v>257</v>
      </c>
      <c r="C167" s="370">
        <v>207005055.41</v>
      </c>
      <c r="D167" s="40"/>
      <c r="E167" s="58">
        <f t="shared" si="3"/>
        <v>1.7504718189221624</v>
      </c>
    </row>
    <row r="168" spans="1:5">
      <c r="A168" s="61" t="s">
        <v>256</v>
      </c>
      <c r="B168" s="40" t="s">
        <v>255</v>
      </c>
      <c r="C168" s="370">
        <v>12350363.140000001</v>
      </c>
      <c r="D168" s="40"/>
      <c r="E168" s="58">
        <f t="shared" si="3"/>
        <v>0.10443688240949434</v>
      </c>
    </row>
    <row r="169" spans="1:5">
      <c r="A169" s="61" t="s">
        <v>254</v>
      </c>
      <c r="B169" s="40" t="s">
        <v>253</v>
      </c>
      <c r="C169" s="370">
        <v>1332645537.46</v>
      </c>
      <c r="D169" s="40"/>
      <c r="E169" s="58">
        <f t="shared" si="3"/>
        <v>11.269089314344436</v>
      </c>
    </row>
    <row r="170" spans="1:5">
      <c r="A170" s="61" t="s">
        <v>252</v>
      </c>
      <c r="B170" s="64" t="s">
        <v>251</v>
      </c>
      <c r="C170" s="370">
        <v>37434.97</v>
      </c>
      <c r="D170" s="40"/>
      <c r="E170" s="58">
        <f t="shared" si="3"/>
        <v>3.1655681015813015E-4</v>
      </c>
    </row>
    <row r="171" spans="1:5" ht="25.5">
      <c r="A171" s="61" t="s">
        <v>250</v>
      </c>
      <c r="B171" s="65" t="s">
        <v>249</v>
      </c>
      <c r="C171" s="370">
        <v>30411295</v>
      </c>
      <c r="D171" s="40"/>
      <c r="E171" s="58">
        <f t="shared" si="3"/>
        <v>0.25716335656146894</v>
      </c>
    </row>
    <row r="172" spans="1:5" ht="25.5">
      <c r="A172" s="61" t="s">
        <v>248</v>
      </c>
      <c r="B172" s="65" t="s">
        <v>247</v>
      </c>
      <c r="C172" s="370">
        <v>14038.11</v>
      </c>
      <c r="D172" s="40"/>
      <c r="E172" s="58">
        <f t="shared" si="3"/>
        <v>1.1870877209862726E-4</v>
      </c>
    </row>
    <row r="173" spans="1:5" ht="25.5">
      <c r="A173" s="61" t="s">
        <v>246</v>
      </c>
      <c r="B173" s="65" t="s">
        <v>245</v>
      </c>
      <c r="C173" s="370">
        <v>699870983.32000005</v>
      </c>
      <c r="D173" s="40"/>
      <c r="E173" s="58">
        <f t="shared" si="3"/>
        <v>5.9182343675449216</v>
      </c>
    </row>
    <row r="174" spans="1:5">
      <c r="A174" s="61" t="s">
        <v>244</v>
      </c>
      <c r="B174" s="64" t="s">
        <v>243</v>
      </c>
      <c r="C174" s="370">
        <v>10136741</v>
      </c>
      <c r="D174" s="40"/>
      <c r="E174" s="58">
        <f t="shared" si="3"/>
        <v>8.5718097179165217E-2</v>
      </c>
    </row>
    <row r="175" spans="1:5">
      <c r="A175" s="61" t="s">
        <v>242</v>
      </c>
      <c r="B175" s="65" t="s">
        <v>241</v>
      </c>
      <c r="C175" s="371"/>
      <c r="D175" s="40"/>
      <c r="E175" s="58">
        <f t="shared" si="3"/>
        <v>0</v>
      </c>
    </row>
    <row r="176" spans="1:5">
      <c r="A176" s="61" t="s">
        <v>240</v>
      </c>
      <c r="B176" s="64" t="s">
        <v>239</v>
      </c>
      <c r="C176" s="370">
        <v>58604519.280000001</v>
      </c>
      <c r="D176" s="40"/>
      <c r="E176" s="58">
        <f t="shared" si="3"/>
        <v>0.495570309903479</v>
      </c>
    </row>
    <row r="177" spans="1:5">
      <c r="A177" s="61" t="s">
        <v>238</v>
      </c>
      <c r="B177" s="64" t="s">
        <v>237</v>
      </c>
      <c r="C177" s="371">
        <v>69947961.439999998</v>
      </c>
      <c r="D177" s="40"/>
      <c r="E177" s="58">
        <f t="shared" si="3"/>
        <v>0.59149248818712263</v>
      </c>
    </row>
    <row r="178" spans="1:5">
      <c r="A178" s="61" t="s">
        <v>236</v>
      </c>
      <c r="B178" s="64" t="s">
        <v>636</v>
      </c>
      <c r="C178" s="371">
        <v>7634796.9900000002</v>
      </c>
      <c r="D178" s="40"/>
      <c r="E178" s="58">
        <f t="shared" si="3"/>
        <v>6.4561210583561138E-2</v>
      </c>
    </row>
    <row r="179" spans="1:5">
      <c r="A179" s="61" t="s">
        <v>235</v>
      </c>
      <c r="B179" s="64" t="s">
        <v>234</v>
      </c>
      <c r="C179" s="370">
        <v>662247.73</v>
      </c>
      <c r="D179" s="40"/>
      <c r="E179" s="58">
        <f t="shared" si="3"/>
        <v>5.6000853999151768E-3</v>
      </c>
    </row>
    <row r="180" spans="1:5">
      <c r="A180" s="61" t="s">
        <v>233</v>
      </c>
      <c r="B180" s="64" t="s">
        <v>232</v>
      </c>
      <c r="C180" s="370">
        <v>4172160.7</v>
      </c>
      <c r="D180" s="40"/>
      <c r="E180" s="58">
        <f t="shared" si="3"/>
        <v>3.528053802792179E-2</v>
      </c>
    </row>
    <row r="181" spans="1:5">
      <c r="A181" s="61" t="s">
        <v>231</v>
      </c>
      <c r="B181" s="64" t="s">
        <v>230</v>
      </c>
      <c r="C181" s="370"/>
      <c r="D181" s="40"/>
      <c r="E181" s="58">
        <f t="shared" si="3"/>
        <v>0</v>
      </c>
    </row>
    <row r="182" spans="1:5" ht="25.5">
      <c r="A182" s="61" t="s">
        <v>229</v>
      </c>
      <c r="B182" s="65" t="s">
        <v>228</v>
      </c>
      <c r="C182" s="370">
        <v>18151856.52</v>
      </c>
      <c r="D182" s="40"/>
      <c r="E182" s="58">
        <f t="shared" si="3"/>
        <v>0.15349534935968312</v>
      </c>
    </row>
    <row r="183" spans="1:5">
      <c r="A183" s="61" t="s">
        <v>227</v>
      </c>
      <c r="B183" s="64" t="s">
        <v>226</v>
      </c>
      <c r="C183" s="370">
        <v>3028939.36</v>
      </c>
      <c r="D183" s="40"/>
      <c r="E183" s="58">
        <f t="shared" si="3"/>
        <v>2.5613253649301931E-2</v>
      </c>
    </row>
    <row r="184" spans="1:5">
      <c r="A184" s="61" t="s">
        <v>225</v>
      </c>
      <c r="B184" s="40" t="s">
        <v>224</v>
      </c>
      <c r="C184" s="371">
        <v>5655600</v>
      </c>
      <c r="D184" s="40"/>
      <c r="E184" s="58">
        <f t="shared" si="3"/>
        <v>4.7824766402385817E-2</v>
      </c>
    </row>
    <row r="185" spans="1:5">
      <c r="A185" s="61" t="s">
        <v>223</v>
      </c>
      <c r="B185" s="63" t="s">
        <v>222</v>
      </c>
      <c r="C185" s="371">
        <v>61936009.25</v>
      </c>
      <c r="D185" s="40"/>
      <c r="E185" s="58">
        <f t="shared" si="3"/>
        <v>0.52374198569157249</v>
      </c>
    </row>
    <row r="186" spans="1:5">
      <c r="A186" s="61" t="s">
        <v>221</v>
      </c>
      <c r="B186" s="62" t="s">
        <v>220</v>
      </c>
      <c r="C186" s="371">
        <v>207799781.94999999</v>
      </c>
      <c r="D186" s="40"/>
      <c r="E186" s="58">
        <f t="shared" si="3"/>
        <v>1.7571921688636853</v>
      </c>
    </row>
    <row r="187" spans="1:5">
      <c r="A187" s="61" t="s">
        <v>219</v>
      </c>
      <c r="B187" s="60" t="s">
        <v>218</v>
      </c>
      <c r="C187" s="372">
        <v>4226946.87</v>
      </c>
      <c r="D187" s="40"/>
      <c r="E187" s="58">
        <f t="shared" si="3"/>
        <v>3.5743819692525262E-2</v>
      </c>
    </row>
    <row r="188" spans="1:5">
      <c r="A188" s="61" t="s">
        <v>637</v>
      </c>
      <c r="B188" s="60" t="s">
        <v>287</v>
      </c>
      <c r="C188" s="372">
        <v>70760182.530000001</v>
      </c>
      <c r="D188" s="40"/>
      <c r="E188" s="58">
        <f t="shared" si="3"/>
        <v>0.59836077517636177</v>
      </c>
    </row>
    <row r="189" spans="1:5">
      <c r="A189" s="61" t="s">
        <v>638</v>
      </c>
      <c r="B189" s="60" t="s">
        <v>639</v>
      </c>
      <c r="C189" s="372">
        <v>106855822.09999999</v>
      </c>
      <c r="D189" s="40"/>
      <c r="E189" s="58">
        <f>SUM(C189*100)/$D$205</f>
        <v>0.90359196737170167</v>
      </c>
    </row>
    <row r="190" spans="1:5">
      <c r="A190" s="61" t="s">
        <v>640</v>
      </c>
      <c r="B190" s="60"/>
      <c r="C190" s="59"/>
      <c r="D190" s="40"/>
      <c r="E190" s="58"/>
    </row>
    <row r="191" spans="1:5" hidden="1">
      <c r="A191" s="61"/>
      <c r="B191" s="60"/>
      <c r="C191" s="59"/>
      <c r="D191" s="40"/>
      <c r="E191" s="58"/>
    </row>
    <row r="192" spans="1:5" hidden="1">
      <c r="A192" s="61"/>
      <c r="B192" s="60"/>
      <c r="C192" s="59"/>
      <c r="D192" s="40"/>
      <c r="E192" s="58"/>
    </row>
    <row r="193" spans="1:5" hidden="1">
      <c r="A193" s="61"/>
      <c r="B193" s="60"/>
      <c r="C193" s="59"/>
      <c r="D193" s="40"/>
      <c r="E193" s="58"/>
    </row>
    <row r="194" spans="1:5" hidden="1">
      <c r="A194" s="61"/>
      <c r="B194" s="60"/>
      <c r="C194" s="59"/>
      <c r="D194" s="40"/>
      <c r="E194" s="58"/>
    </row>
    <row r="195" spans="1:5" hidden="1">
      <c r="A195" s="61"/>
      <c r="B195" s="60"/>
      <c r="C195" s="59"/>
      <c r="D195" s="40"/>
      <c r="E195" s="58"/>
    </row>
    <row r="196" spans="1:5" hidden="1">
      <c r="A196" s="61"/>
      <c r="B196" s="60"/>
      <c r="C196" s="59"/>
      <c r="D196" s="40"/>
      <c r="E196" s="58"/>
    </row>
    <row r="197" spans="1:5" hidden="1">
      <c r="A197" s="73"/>
      <c r="B197" s="40"/>
      <c r="C197" s="40"/>
      <c r="D197" s="40"/>
      <c r="E197" s="69"/>
    </row>
    <row r="198" spans="1:5" hidden="1">
      <c r="A198" s="73"/>
      <c r="B198" s="40"/>
      <c r="C198" s="40"/>
      <c r="D198" s="40"/>
      <c r="E198" s="69"/>
    </row>
    <row r="199" spans="1:5" hidden="1">
      <c r="A199" s="73"/>
      <c r="B199" s="40"/>
      <c r="C199" s="40"/>
      <c r="D199" s="40"/>
      <c r="E199" s="69"/>
    </row>
    <row r="200" spans="1:5" hidden="1">
      <c r="A200" s="73"/>
      <c r="B200" s="40"/>
      <c r="C200" s="40"/>
      <c r="D200" s="40"/>
      <c r="E200" s="69"/>
    </row>
    <row r="201" spans="1:5" hidden="1">
      <c r="A201" s="73"/>
      <c r="B201" s="40"/>
      <c r="C201" s="40"/>
      <c r="D201" s="40"/>
      <c r="E201" s="69"/>
    </row>
    <row r="202" spans="1:5" hidden="1">
      <c r="A202" s="73"/>
      <c r="B202" s="40"/>
      <c r="C202" s="40"/>
      <c r="D202" s="40"/>
      <c r="E202" s="69"/>
    </row>
    <row r="203" spans="1:5" hidden="1">
      <c r="A203" s="73"/>
      <c r="B203" s="40"/>
      <c r="C203" s="40"/>
      <c r="D203" s="40"/>
      <c r="E203" s="69"/>
    </row>
    <row r="204" spans="1:5" ht="13.5" thickBot="1">
      <c r="A204" s="118"/>
      <c r="B204" s="99"/>
      <c r="C204" s="99"/>
      <c r="D204" s="99"/>
      <c r="E204" s="117"/>
    </row>
    <row r="205" spans="1:5" ht="13.5" thickBot="1">
      <c r="A205" s="57"/>
      <c r="B205" s="56" t="s">
        <v>217</v>
      </c>
      <c r="C205" s="55"/>
      <c r="D205" s="54">
        <f>+D9+D115+D150</f>
        <v>11825671980.109999</v>
      </c>
      <c r="E205" s="53">
        <f>SUM(D205*100)/$D$205</f>
        <v>99.999999999999986</v>
      </c>
    </row>
  </sheetData>
  <mergeCells count="5">
    <mergeCell ref="A1:E1"/>
    <mergeCell ref="A2:E2"/>
    <mergeCell ref="A3:E3"/>
    <mergeCell ref="A4:E4"/>
    <mergeCell ref="A5:E5"/>
  </mergeCells>
  <printOptions horizontalCentered="1" verticalCentered="1"/>
  <pageMargins left="0.74803149606299213" right="0.74803149606299213" top="0.98425196850393704" bottom="0.98425196850393704" header="0" footer="0"/>
  <pageSetup scale="55" orientation="portrait" horizontalDpi="4294967295" r:id="rId1"/>
  <headerFooter alignWithMargins="0"/>
</worksheet>
</file>

<file path=xl/worksheets/sheet2.xml><?xml version="1.0" encoding="utf-8"?>
<worksheet xmlns="http://schemas.openxmlformats.org/spreadsheetml/2006/main" xmlns:r="http://schemas.openxmlformats.org/officeDocument/2006/relationships">
  <dimension ref="A1:IT36"/>
  <sheetViews>
    <sheetView view="pageBreakPreview" topLeftCell="A13" zoomScaleNormal="75" zoomScaleSheetLayoutView="100" workbookViewId="0">
      <selection activeCell="D22" sqref="D22"/>
    </sheetView>
  </sheetViews>
  <sheetFormatPr baseColWidth="10" defaultRowHeight="12.75"/>
  <cols>
    <col min="1" max="1" width="11.42578125" style="71"/>
    <col min="3" max="3" width="42.5703125" customWidth="1"/>
    <col min="4" max="4" width="15.5703125" bestFit="1" customWidth="1"/>
    <col min="5" max="5" width="20.5703125" customWidth="1"/>
    <col min="6" max="6" width="21.85546875" customWidth="1"/>
    <col min="7" max="7" width="17.140625" customWidth="1"/>
    <col min="8" max="8" width="21.140625" bestFit="1" customWidth="1"/>
  </cols>
  <sheetData>
    <row r="1" spans="1:254">
      <c r="A1" s="430" t="s">
        <v>0</v>
      </c>
      <c r="B1" s="431"/>
      <c r="C1" s="431"/>
      <c r="D1" s="431"/>
      <c r="E1" s="431"/>
      <c r="F1" s="431"/>
      <c r="G1" s="431"/>
      <c r="H1" s="441"/>
    </row>
    <row r="2" spans="1:254">
      <c r="A2" s="433" t="s">
        <v>642</v>
      </c>
      <c r="B2" s="434"/>
      <c r="C2" s="434"/>
      <c r="D2" s="434"/>
      <c r="E2" s="434"/>
      <c r="F2" s="434"/>
      <c r="G2" s="434"/>
      <c r="H2" s="436"/>
    </row>
    <row r="3" spans="1:254">
      <c r="A3" s="446" t="s">
        <v>641</v>
      </c>
      <c r="B3" s="447"/>
      <c r="C3" s="447"/>
      <c r="D3" s="447"/>
      <c r="E3" s="447"/>
      <c r="F3" s="447"/>
      <c r="G3" s="447"/>
      <c r="H3" s="448"/>
    </row>
    <row r="4" spans="1:254">
      <c r="A4" s="433" t="s">
        <v>486</v>
      </c>
      <c r="B4" s="434"/>
      <c r="C4" s="434"/>
      <c r="D4" s="434"/>
      <c r="E4" s="434"/>
      <c r="F4" s="434"/>
      <c r="G4" s="434"/>
      <c r="H4" s="436"/>
    </row>
    <row r="5" spans="1:254" ht="13.5" thickBot="1">
      <c r="A5" s="68"/>
      <c r="B5" s="40"/>
      <c r="C5" s="40"/>
      <c r="D5" s="129"/>
      <c r="E5" s="40"/>
      <c r="F5" s="40"/>
      <c r="G5" s="40"/>
      <c r="H5" s="69"/>
    </row>
    <row r="6" spans="1:254">
      <c r="A6" s="438"/>
      <c r="B6" s="439"/>
      <c r="C6" s="439"/>
      <c r="D6" s="439"/>
      <c r="E6" s="439"/>
      <c r="F6" s="439"/>
      <c r="G6" s="439"/>
      <c r="H6" s="440"/>
    </row>
    <row r="7" spans="1:254" ht="12.75" customHeight="1" thickBot="1">
      <c r="A7" s="442"/>
      <c r="B7" s="443" t="s">
        <v>485</v>
      </c>
      <c r="C7" s="443"/>
      <c r="D7" s="443"/>
      <c r="E7" s="443"/>
      <c r="F7" s="443"/>
      <c r="G7" s="443"/>
      <c r="H7" s="444"/>
      <c r="I7" s="449"/>
      <c r="J7" s="449"/>
      <c r="K7" s="449"/>
      <c r="L7" s="449"/>
      <c r="M7" s="449"/>
      <c r="N7" s="449"/>
      <c r="O7" s="449"/>
      <c r="P7" s="449"/>
      <c r="Q7" s="450"/>
      <c r="R7" s="449"/>
      <c r="S7" s="449"/>
      <c r="T7" s="449"/>
      <c r="U7" s="449"/>
      <c r="V7" s="449"/>
      <c r="W7" s="449"/>
      <c r="X7" s="449"/>
      <c r="Y7" s="449"/>
      <c r="Z7" s="450"/>
      <c r="AA7" s="449"/>
      <c r="AB7" s="449"/>
      <c r="AC7" s="449"/>
      <c r="AD7" s="449"/>
      <c r="AE7" s="449"/>
      <c r="AF7" s="449"/>
      <c r="AG7" s="449"/>
      <c r="AH7" s="449"/>
      <c r="AI7" s="450"/>
      <c r="AJ7" s="449"/>
      <c r="AK7" s="449"/>
      <c r="AL7" s="449"/>
      <c r="AM7" s="449"/>
      <c r="AN7" s="449"/>
      <c r="AO7" s="449"/>
      <c r="AP7" s="449"/>
      <c r="AQ7" s="449"/>
      <c r="AR7" s="450"/>
      <c r="AS7" s="449"/>
      <c r="AT7" s="449"/>
      <c r="AU7" s="449"/>
      <c r="AV7" s="449"/>
      <c r="AW7" s="449"/>
      <c r="AX7" s="449"/>
      <c r="AY7" s="449"/>
      <c r="AZ7" s="449"/>
      <c r="BA7" s="450"/>
      <c r="BB7" s="449"/>
      <c r="BC7" s="449"/>
      <c r="BD7" s="449"/>
      <c r="BE7" s="449"/>
      <c r="BF7" s="449"/>
      <c r="BG7" s="449"/>
      <c r="BH7" s="449"/>
      <c r="BI7" s="449"/>
      <c r="BJ7" s="450"/>
      <c r="BK7" s="449"/>
      <c r="BL7" s="449"/>
      <c r="BM7" s="449"/>
      <c r="BN7" s="449"/>
      <c r="BO7" s="449"/>
      <c r="BP7" s="449"/>
      <c r="BQ7" s="449"/>
      <c r="BR7" s="449"/>
      <c r="BS7" s="450"/>
      <c r="BT7" s="449"/>
      <c r="BU7" s="449"/>
      <c r="BV7" s="449"/>
      <c r="BW7" s="449"/>
      <c r="BX7" s="449"/>
      <c r="BY7" s="449"/>
      <c r="BZ7" s="449"/>
      <c r="CA7" s="449"/>
      <c r="CB7" s="450"/>
      <c r="CC7" s="449"/>
      <c r="CD7" s="449"/>
      <c r="CE7" s="449"/>
      <c r="CF7" s="449"/>
      <c r="CG7" s="449"/>
      <c r="CH7" s="449"/>
      <c r="CI7" s="449"/>
      <c r="CJ7" s="449"/>
      <c r="CK7" s="450"/>
      <c r="CL7" s="449"/>
      <c r="CM7" s="449"/>
      <c r="CN7" s="449"/>
      <c r="CO7" s="449"/>
      <c r="CP7" s="449"/>
      <c r="CQ7" s="449"/>
      <c r="CR7" s="449"/>
      <c r="CS7" s="449"/>
      <c r="CT7" s="450"/>
      <c r="CU7" s="449"/>
      <c r="CV7" s="449"/>
      <c r="CW7" s="449"/>
      <c r="CX7" s="449"/>
      <c r="CY7" s="449"/>
      <c r="CZ7" s="449"/>
      <c r="DA7" s="449"/>
      <c r="DB7" s="449"/>
      <c r="DC7" s="450"/>
      <c r="DD7" s="449"/>
      <c r="DE7" s="449"/>
      <c r="DF7" s="449"/>
      <c r="DG7" s="449"/>
      <c r="DH7" s="449"/>
      <c r="DI7" s="449"/>
      <c r="DJ7" s="449"/>
      <c r="DK7" s="449"/>
      <c r="DL7" s="450"/>
      <c r="DM7" s="449"/>
      <c r="DN7" s="449"/>
      <c r="DO7" s="449"/>
      <c r="DP7" s="449"/>
      <c r="DQ7" s="449"/>
      <c r="DR7" s="449"/>
      <c r="DS7" s="449"/>
      <c r="DT7" s="449"/>
      <c r="DU7" s="450"/>
      <c r="DV7" s="449"/>
      <c r="DW7" s="449"/>
      <c r="DX7" s="449"/>
      <c r="DY7" s="449"/>
      <c r="DZ7" s="449"/>
      <c r="EA7" s="449"/>
      <c r="EB7" s="449"/>
      <c r="EC7" s="449"/>
      <c r="ED7" s="450"/>
      <c r="EE7" s="449"/>
      <c r="EF7" s="449"/>
      <c r="EG7" s="449"/>
      <c r="EH7" s="449"/>
      <c r="EI7" s="449"/>
      <c r="EJ7" s="449"/>
      <c r="EK7" s="449"/>
      <c r="EL7" s="449"/>
      <c r="EM7" s="450"/>
      <c r="EN7" s="449"/>
      <c r="EO7" s="449"/>
      <c r="EP7" s="449"/>
      <c r="EQ7" s="449"/>
      <c r="ER7" s="449"/>
      <c r="ES7" s="449"/>
      <c r="ET7" s="449"/>
      <c r="EU7" s="449"/>
      <c r="EV7" s="450"/>
      <c r="EW7" s="449"/>
      <c r="EX7" s="449"/>
      <c r="EY7" s="449"/>
      <c r="EZ7" s="449"/>
      <c r="FA7" s="449"/>
      <c r="FB7" s="449"/>
      <c r="FC7" s="449"/>
      <c r="FD7" s="449"/>
      <c r="FE7" s="450"/>
      <c r="FF7" s="449"/>
      <c r="FG7" s="449"/>
      <c r="FH7" s="449"/>
      <c r="FI7" s="449"/>
      <c r="FJ7" s="449"/>
      <c r="FK7" s="449"/>
      <c r="FL7" s="449"/>
      <c r="FM7" s="449"/>
      <c r="FN7" s="450"/>
      <c r="FO7" s="449"/>
      <c r="FP7" s="449"/>
      <c r="FQ7" s="449"/>
      <c r="FR7" s="449"/>
      <c r="FS7" s="449"/>
      <c r="FT7" s="449"/>
      <c r="FU7" s="449"/>
      <c r="FV7" s="449"/>
      <c r="FW7" s="450"/>
      <c r="FX7" s="449"/>
      <c r="FY7" s="449"/>
      <c r="FZ7" s="449"/>
      <c r="GA7" s="449"/>
      <c r="GB7" s="449"/>
      <c r="GC7" s="449"/>
      <c r="GD7" s="449"/>
      <c r="GE7" s="449"/>
      <c r="GF7" s="450"/>
      <c r="GG7" s="449"/>
      <c r="GH7" s="449"/>
      <c r="GI7" s="449"/>
      <c r="GJ7" s="449"/>
      <c r="GK7" s="449"/>
      <c r="GL7" s="449"/>
      <c r="GM7" s="449"/>
      <c r="GN7" s="449"/>
      <c r="GO7" s="450"/>
      <c r="GP7" s="449"/>
      <c r="GQ7" s="449"/>
      <c r="GR7" s="449"/>
      <c r="GS7" s="449"/>
      <c r="GT7" s="449"/>
      <c r="GU7" s="449"/>
      <c r="GV7" s="449"/>
      <c r="GW7" s="449"/>
      <c r="GX7" s="450"/>
      <c r="GY7" s="449"/>
      <c r="GZ7" s="449"/>
      <c r="HA7" s="449"/>
      <c r="HB7" s="449"/>
      <c r="HC7" s="449"/>
      <c r="HD7" s="449"/>
      <c r="HE7" s="449"/>
      <c r="HF7" s="449"/>
      <c r="HG7" s="450"/>
      <c r="HH7" s="449"/>
      <c r="HI7" s="449"/>
      <c r="HJ7" s="449"/>
      <c r="HK7" s="449"/>
      <c r="HL7" s="449"/>
      <c r="HM7" s="449"/>
      <c r="HN7" s="449"/>
      <c r="HO7" s="449"/>
      <c r="HP7" s="450"/>
      <c r="HQ7" s="449"/>
      <c r="HR7" s="449"/>
      <c r="HS7" s="449"/>
      <c r="HT7" s="449"/>
      <c r="HU7" s="449"/>
      <c r="HV7" s="449"/>
      <c r="HW7" s="449"/>
      <c r="HX7" s="449"/>
      <c r="HY7" s="450"/>
      <c r="HZ7" s="449"/>
      <c r="IA7" s="449"/>
      <c r="IB7" s="449"/>
      <c r="IC7" s="449"/>
      <c r="ID7" s="449"/>
      <c r="IE7" s="449"/>
      <c r="IF7" s="449"/>
      <c r="IG7" s="449"/>
      <c r="IH7" s="450"/>
      <c r="II7" s="449"/>
      <c r="IJ7" s="449"/>
      <c r="IK7" s="449"/>
      <c r="IL7" s="449"/>
      <c r="IM7" s="449"/>
      <c r="IN7" s="449"/>
      <c r="IO7" s="449"/>
      <c r="IP7" s="449"/>
      <c r="IQ7" s="450"/>
      <c r="IR7" s="449"/>
      <c r="IS7" s="449"/>
      <c r="IT7" s="449"/>
    </row>
    <row r="8" spans="1:254" ht="51">
      <c r="A8" s="68"/>
      <c r="B8" s="130"/>
      <c r="C8" s="130"/>
      <c r="D8" s="110" t="s">
        <v>491</v>
      </c>
      <c r="E8" s="110" t="s">
        <v>490</v>
      </c>
      <c r="F8" s="110" t="s">
        <v>489</v>
      </c>
      <c r="G8" s="110" t="s">
        <v>488</v>
      </c>
      <c r="H8" s="69" t="s">
        <v>487</v>
      </c>
    </row>
    <row r="9" spans="1:254" ht="12.75" customHeight="1">
      <c r="A9" s="68">
        <v>0</v>
      </c>
      <c r="B9" s="128" t="s">
        <v>12</v>
      </c>
      <c r="C9" s="128"/>
      <c r="D9" s="129">
        <v>0</v>
      </c>
      <c r="E9" s="125">
        <f>+'[3]Programa II'!$E$8</f>
        <v>2653466</v>
      </c>
      <c r="F9" s="83"/>
      <c r="G9" s="125"/>
      <c r="H9" s="133">
        <f>SUM(D9:G9)</f>
        <v>2653466</v>
      </c>
    </row>
    <row r="10" spans="1:254" ht="12.75" customHeight="1">
      <c r="A10" s="68"/>
      <c r="B10" s="130"/>
      <c r="C10" s="130"/>
      <c r="D10" s="40"/>
      <c r="E10" s="126"/>
      <c r="F10" s="129"/>
      <c r="G10" s="40"/>
      <c r="H10" s="69"/>
    </row>
    <row r="11" spans="1:254">
      <c r="A11" s="68">
        <v>1</v>
      </c>
      <c r="B11" s="128" t="s">
        <v>484</v>
      </c>
      <c r="C11" s="128"/>
      <c r="D11" s="125">
        <v>55781953.399999999</v>
      </c>
      <c r="E11" s="125">
        <f>+'[3]Programa II'!$E$10</f>
        <v>1703034129.8499999</v>
      </c>
      <c r="F11" s="125">
        <v>898553969.54999995</v>
      </c>
      <c r="G11" s="125">
        <f>+[4]PROG4!$H$45</f>
        <v>15855291.27</v>
      </c>
      <c r="H11" s="58">
        <f>SUM(D11:G11)</f>
        <v>2673225344.0700002</v>
      </c>
    </row>
    <row r="12" spans="1:254">
      <c r="A12" s="68"/>
      <c r="B12" s="128"/>
      <c r="C12" s="128"/>
      <c r="D12" s="125"/>
      <c r="E12" s="125"/>
      <c r="F12" s="125"/>
      <c r="G12" s="125"/>
      <c r="H12" s="69">
        <v>0</v>
      </c>
    </row>
    <row r="13" spans="1:254">
      <c r="A13" s="68">
        <v>2</v>
      </c>
      <c r="B13" s="128" t="s">
        <v>97</v>
      </c>
      <c r="C13" s="128"/>
      <c r="D13" s="125">
        <v>7974798.7000000002</v>
      </c>
      <c r="E13" s="125">
        <f>+'[3]Programa II'!$E$12</f>
        <v>109472035.31</v>
      </c>
      <c r="F13" s="125">
        <v>251337619.40000001</v>
      </c>
      <c r="G13" s="125">
        <f>+[4]PROG4!$H$102</f>
        <v>0</v>
      </c>
      <c r="H13" s="58">
        <f>SUM(D13:G13)</f>
        <v>368784453.41000003</v>
      </c>
    </row>
    <row r="14" spans="1:254">
      <c r="A14" s="68"/>
      <c r="B14" s="130"/>
      <c r="C14" s="130"/>
      <c r="D14" s="125"/>
      <c r="E14" s="127"/>
      <c r="F14" s="127"/>
      <c r="G14" s="127"/>
      <c r="H14" s="58">
        <f t="shared" ref="H14:H24" si="0">SUM(D14:G14)</f>
        <v>0</v>
      </c>
    </row>
    <row r="15" spans="1:254" ht="12.75" customHeight="1">
      <c r="A15" s="68">
        <v>3</v>
      </c>
      <c r="B15" s="128" t="s">
        <v>126</v>
      </c>
      <c r="C15" s="128"/>
      <c r="D15" s="125">
        <v>0</v>
      </c>
      <c r="E15" s="125">
        <v>0</v>
      </c>
      <c r="F15" s="125">
        <v>0</v>
      </c>
      <c r="G15" s="125">
        <f>+[4]PROG4!$H$132</f>
        <v>0</v>
      </c>
      <c r="H15" s="58">
        <f t="shared" si="0"/>
        <v>0</v>
      </c>
    </row>
    <row r="16" spans="1:254" ht="12.75" customHeight="1">
      <c r="A16" s="68"/>
      <c r="B16" s="130"/>
      <c r="C16" s="130"/>
      <c r="D16" s="125"/>
      <c r="E16" s="125"/>
      <c r="F16" s="125"/>
      <c r="G16" s="125"/>
      <c r="H16" s="58">
        <f t="shared" si="0"/>
        <v>0</v>
      </c>
    </row>
    <row r="17" spans="1:8">
      <c r="A17" s="68">
        <v>5</v>
      </c>
      <c r="B17" s="128" t="s">
        <v>211</v>
      </c>
      <c r="C17" s="128"/>
      <c r="D17" s="125">
        <v>26829338</v>
      </c>
      <c r="E17" s="125">
        <f>+'[3]Programa II'!$E$16</f>
        <v>750004649.78999996</v>
      </c>
      <c r="F17" s="125">
        <v>6312419893.71</v>
      </c>
      <c r="G17" s="125">
        <f>+[4]PROG4!$H$137</f>
        <v>153000000</v>
      </c>
      <c r="H17" s="58">
        <f t="shared" si="0"/>
        <v>7242253881.5</v>
      </c>
    </row>
    <row r="18" spans="1:8">
      <c r="A18" s="68"/>
      <c r="B18" s="130" t="s">
        <v>11</v>
      </c>
      <c r="C18" s="130"/>
      <c r="D18" s="127" t="s">
        <v>11</v>
      </c>
      <c r="E18" s="127"/>
      <c r="F18" s="127" t="s">
        <v>11</v>
      </c>
      <c r="G18" s="132"/>
      <c r="H18" s="58">
        <f t="shared" si="0"/>
        <v>0</v>
      </c>
    </row>
    <row r="19" spans="1:8">
      <c r="A19" s="68">
        <v>6</v>
      </c>
      <c r="B19" s="128" t="s">
        <v>153</v>
      </c>
      <c r="C19" s="128"/>
      <c r="D19" s="125">
        <v>851509803.54999995</v>
      </c>
      <c r="E19" s="125">
        <v>162800000</v>
      </c>
      <c r="F19" s="125">
        <v>0</v>
      </c>
      <c r="G19" s="40"/>
      <c r="H19" s="58">
        <f t="shared" si="0"/>
        <v>1014309803.55</v>
      </c>
    </row>
    <row r="20" spans="1:8">
      <c r="A20" s="68"/>
      <c r="B20" s="128"/>
      <c r="C20" s="128"/>
      <c r="D20" s="40"/>
      <c r="E20" s="127"/>
      <c r="F20" s="127"/>
      <c r="G20" s="40"/>
      <c r="H20" s="58">
        <f t="shared" si="0"/>
        <v>0</v>
      </c>
    </row>
    <row r="21" spans="1:8" s="105" customFormat="1">
      <c r="A21" s="61">
        <v>7</v>
      </c>
      <c r="B21" s="128" t="s">
        <v>483</v>
      </c>
      <c r="C21" s="128"/>
      <c r="D21" s="125">
        <v>51473.08</v>
      </c>
      <c r="E21" s="125">
        <f>+'[5]Programa II'!E22</f>
        <v>0</v>
      </c>
      <c r="F21" s="125">
        <v>481884593.60000002</v>
      </c>
      <c r="G21" s="131"/>
      <c r="H21" s="58">
        <f t="shared" si="0"/>
        <v>481936066.68000001</v>
      </c>
    </row>
    <row r="22" spans="1:8">
      <c r="A22" s="68"/>
      <c r="B22" s="130"/>
      <c r="C22" s="130"/>
      <c r="D22" s="40"/>
      <c r="E22" s="126"/>
      <c r="F22" s="126"/>
      <c r="G22" s="40"/>
      <c r="H22" s="58">
        <f t="shared" si="0"/>
        <v>0</v>
      </c>
    </row>
    <row r="23" spans="1:8" ht="12.75" customHeight="1">
      <c r="A23" s="68">
        <v>8</v>
      </c>
      <c r="B23" s="128" t="s">
        <v>196</v>
      </c>
      <c r="C23" s="128"/>
      <c r="D23" s="40">
        <v>0</v>
      </c>
      <c r="E23" s="125"/>
      <c r="F23" s="125">
        <v>0</v>
      </c>
      <c r="G23" s="40"/>
      <c r="H23" s="58">
        <f t="shared" si="0"/>
        <v>0</v>
      </c>
    </row>
    <row r="24" spans="1:8" ht="12.75" customHeight="1">
      <c r="A24" s="68"/>
      <c r="B24" s="130"/>
      <c r="C24" s="130"/>
      <c r="D24" s="40"/>
      <c r="E24" s="126"/>
      <c r="F24" s="126"/>
      <c r="G24" s="40"/>
      <c r="H24" s="58">
        <f t="shared" si="0"/>
        <v>0</v>
      </c>
    </row>
    <row r="25" spans="1:8" ht="13.5" thickBot="1">
      <c r="A25" s="68">
        <v>9</v>
      </c>
      <c r="B25" s="128" t="s">
        <v>200</v>
      </c>
      <c r="C25" s="128"/>
      <c r="D25" s="40"/>
      <c r="E25" s="125">
        <v>0</v>
      </c>
      <c r="F25" s="125">
        <v>0</v>
      </c>
      <c r="G25" s="125">
        <f>+[4]PROG4!$H$215</f>
        <v>42508964.899999999</v>
      </c>
      <c r="H25" s="58">
        <f>SUM(D25:G25)</f>
        <v>42508964.899999999</v>
      </c>
    </row>
    <row r="26" spans="1:8" ht="13.5" thickBot="1">
      <c r="A26" s="235"/>
      <c r="B26" s="445"/>
      <c r="C26" s="445"/>
      <c r="D26" s="373">
        <f>SUM(D9:D25)</f>
        <v>942147366.73000002</v>
      </c>
      <c r="E26" s="373">
        <f>SUM(E9:E25)</f>
        <v>2727964280.9499998</v>
      </c>
      <c r="F26" s="373">
        <f>SUM(F9:F25)</f>
        <v>7944196076.2600002</v>
      </c>
      <c r="G26" s="373">
        <f>SUM(G9:G25)</f>
        <v>211364256.17000002</v>
      </c>
      <c r="H26" s="374">
        <f>SUM(H9:H25)</f>
        <v>11825671980.109999</v>
      </c>
    </row>
    <row r="27" spans="1:8">
      <c r="F27" s="127"/>
    </row>
    <row r="28" spans="1:8">
      <c r="C28" s="120"/>
      <c r="D28" s="120"/>
      <c r="E28" s="124"/>
      <c r="F28" s="125"/>
    </row>
    <row r="29" spans="1:8">
      <c r="C29" s="121"/>
      <c r="D29" s="121"/>
      <c r="E29" s="123"/>
      <c r="F29" s="94"/>
    </row>
    <row r="30" spans="1:8">
      <c r="C30" s="120"/>
      <c r="D30" s="121"/>
      <c r="E30" s="121"/>
    </row>
    <row r="31" spans="1:8">
      <c r="C31" s="120"/>
      <c r="D31" s="121"/>
      <c r="E31" s="121"/>
    </row>
    <row r="32" spans="1:8">
      <c r="C32" s="120"/>
      <c r="D32" s="122"/>
      <c r="E32" s="121"/>
    </row>
    <row r="33" spans="3:5" customFormat="1">
      <c r="C33" s="120"/>
      <c r="D33" s="120"/>
      <c r="E33" s="120"/>
    </row>
    <row r="34" spans="3:5" customFormat="1">
      <c r="C34" s="120"/>
      <c r="D34" s="120"/>
      <c r="E34" s="121"/>
    </row>
    <row r="35" spans="3:5" customFormat="1">
      <c r="C35" s="120"/>
      <c r="D35" s="120"/>
      <c r="E35" s="120"/>
    </row>
    <row r="36" spans="3:5" customFormat="1">
      <c r="E36" s="72">
        <f>+E7-'[6]Clasific. Económica de Ingresos'!D89</f>
        <v>0</v>
      </c>
    </row>
  </sheetData>
  <mergeCells count="35">
    <mergeCell ref="HP7:HX7"/>
    <mergeCell ref="HY7:IG7"/>
    <mergeCell ref="IH7:IP7"/>
    <mergeCell ref="IQ7:IT7"/>
    <mergeCell ref="A4:H4"/>
    <mergeCell ref="FN7:FV7"/>
    <mergeCell ref="FW7:GE7"/>
    <mergeCell ref="GF7:GN7"/>
    <mergeCell ref="GO7:GW7"/>
    <mergeCell ref="CT7:DB7"/>
    <mergeCell ref="DC7:DK7"/>
    <mergeCell ref="GX7:HF7"/>
    <mergeCell ref="HG7:HO7"/>
    <mergeCell ref="DL7:DT7"/>
    <mergeCell ref="DU7:EC7"/>
    <mergeCell ref="ED7:EL7"/>
    <mergeCell ref="EM7:EU7"/>
    <mergeCell ref="EV7:FD7"/>
    <mergeCell ref="FE7:FM7"/>
    <mergeCell ref="BA7:BI7"/>
    <mergeCell ref="BJ7:BR7"/>
    <mergeCell ref="BS7:CA7"/>
    <mergeCell ref="CB7:CJ7"/>
    <mergeCell ref="CK7:CS7"/>
    <mergeCell ref="I7:P7"/>
    <mergeCell ref="Q7:Y7"/>
    <mergeCell ref="Z7:AH7"/>
    <mergeCell ref="AI7:AQ7"/>
    <mergeCell ref="AR7:AZ7"/>
    <mergeCell ref="A6:H6"/>
    <mergeCell ref="A2:H2"/>
    <mergeCell ref="A1:H1"/>
    <mergeCell ref="A7:H7"/>
    <mergeCell ref="B26:C26"/>
    <mergeCell ref="A3:H3"/>
  </mergeCells>
  <printOptions horizontalCentered="1" verticalCentered="1"/>
  <pageMargins left="0.75" right="0.75" top="1" bottom="1" header="0" footer="0"/>
  <pageSetup scale="46"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dimension ref="A1:L245"/>
  <sheetViews>
    <sheetView view="pageBreakPreview" topLeftCell="A143" zoomScale="96" zoomScaleNormal="100" zoomScaleSheetLayoutView="96" workbookViewId="0">
      <selection activeCell="G66" sqref="G66"/>
    </sheetView>
  </sheetViews>
  <sheetFormatPr baseColWidth="10" defaultRowHeight="12.75"/>
  <cols>
    <col min="1" max="2" width="3.85546875" style="18" customWidth="1"/>
    <col min="3" max="3" width="4.85546875" style="18" bestFit="1" customWidth="1"/>
    <col min="4" max="4" width="3.7109375" style="1" customWidth="1"/>
    <col min="5" max="5" width="36.7109375" style="1" customWidth="1"/>
    <col min="6" max="6" width="23" style="1" bestFit="1" customWidth="1"/>
    <col min="7" max="7" width="23.42578125" style="1" bestFit="1" customWidth="1"/>
    <col min="8" max="8" width="23.28515625" style="18" bestFit="1" customWidth="1"/>
    <col min="9" max="9" width="23.28515625" style="18" customWidth="1"/>
    <col min="10" max="10" width="23.5703125" style="18" bestFit="1" customWidth="1"/>
    <col min="11" max="11" width="18.7109375" style="1" bestFit="1" customWidth="1"/>
    <col min="12" max="12" width="18.85546875" style="1" bestFit="1" customWidth="1"/>
    <col min="13" max="256" width="11.42578125" style="1"/>
    <col min="257" max="258" width="3.85546875" style="1" customWidth="1"/>
    <col min="259" max="259" width="4.85546875" style="1" bestFit="1" customWidth="1"/>
    <col min="260" max="260" width="3.7109375" style="1" customWidth="1"/>
    <col min="261" max="261" width="36.7109375" style="1" customWidth="1"/>
    <col min="262" max="262" width="23" style="1" bestFit="1" customWidth="1"/>
    <col min="263" max="263" width="23.42578125" style="1" bestFit="1" customWidth="1"/>
    <col min="264" max="264" width="23.28515625" style="1" bestFit="1" customWidth="1"/>
    <col min="265" max="265" width="23.28515625" style="1" customWidth="1"/>
    <col min="266" max="266" width="23.5703125" style="1" bestFit="1" customWidth="1"/>
    <col min="267" max="267" width="18.7109375" style="1" bestFit="1" customWidth="1"/>
    <col min="268" max="268" width="18.85546875" style="1" bestFit="1" customWidth="1"/>
    <col min="269" max="512" width="11.42578125" style="1"/>
    <col min="513" max="514" width="3.85546875" style="1" customWidth="1"/>
    <col min="515" max="515" width="4.85546875" style="1" bestFit="1" customWidth="1"/>
    <col min="516" max="516" width="3.7109375" style="1" customWidth="1"/>
    <col min="517" max="517" width="36.7109375" style="1" customWidth="1"/>
    <col min="518" max="518" width="23" style="1" bestFit="1" customWidth="1"/>
    <col min="519" max="519" width="23.42578125" style="1" bestFit="1" customWidth="1"/>
    <col min="520" max="520" width="23.28515625" style="1" bestFit="1" customWidth="1"/>
    <col min="521" max="521" width="23.28515625" style="1" customWidth="1"/>
    <col min="522" max="522" width="23.5703125" style="1" bestFit="1" customWidth="1"/>
    <col min="523" max="523" width="18.7109375" style="1" bestFit="1" customWidth="1"/>
    <col min="524" max="524" width="18.85546875" style="1" bestFit="1" customWidth="1"/>
    <col min="525" max="768" width="11.42578125" style="1"/>
    <col min="769" max="770" width="3.85546875" style="1" customWidth="1"/>
    <col min="771" max="771" width="4.85546875" style="1" bestFit="1" customWidth="1"/>
    <col min="772" max="772" width="3.7109375" style="1" customWidth="1"/>
    <col min="773" max="773" width="36.7109375" style="1" customWidth="1"/>
    <col min="774" max="774" width="23" style="1" bestFit="1" customWidth="1"/>
    <col min="775" max="775" width="23.42578125" style="1" bestFit="1" customWidth="1"/>
    <col min="776" max="776" width="23.28515625" style="1" bestFit="1" customWidth="1"/>
    <col min="777" max="777" width="23.28515625" style="1" customWidth="1"/>
    <col min="778" max="778" width="23.5703125" style="1" bestFit="1" customWidth="1"/>
    <col min="779" max="779" width="18.7109375" style="1" bestFit="1" customWidth="1"/>
    <col min="780" max="780" width="18.85546875" style="1" bestFit="1" customWidth="1"/>
    <col min="781" max="1024" width="11.42578125" style="1"/>
    <col min="1025" max="1026" width="3.85546875" style="1" customWidth="1"/>
    <col min="1027" max="1027" width="4.85546875" style="1" bestFit="1" customWidth="1"/>
    <col min="1028" max="1028" width="3.7109375" style="1" customWidth="1"/>
    <col min="1029" max="1029" width="36.7109375" style="1" customWidth="1"/>
    <col min="1030" max="1030" width="23" style="1" bestFit="1" customWidth="1"/>
    <col min="1031" max="1031" width="23.42578125" style="1" bestFit="1" customWidth="1"/>
    <col min="1032" max="1032" width="23.28515625" style="1" bestFit="1" customWidth="1"/>
    <col min="1033" max="1033" width="23.28515625" style="1" customWidth="1"/>
    <col min="1034" max="1034" width="23.5703125" style="1" bestFit="1" customWidth="1"/>
    <col min="1035" max="1035" width="18.7109375" style="1" bestFit="1" customWidth="1"/>
    <col min="1036" max="1036" width="18.85546875" style="1" bestFit="1" customWidth="1"/>
    <col min="1037" max="1280" width="11.42578125" style="1"/>
    <col min="1281" max="1282" width="3.85546875" style="1" customWidth="1"/>
    <col min="1283" max="1283" width="4.85546875" style="1" bestFit="1" customWidth="1"/>
    <col min="1284" max="1284" width="3.7109375" style="1" customWidth="1"/>
    <col min="1285" max="1285" width="36.7109375" style="1" customWidth="1"/>
    <col min="1286" max="1286" width="23" style="1" bestFit="1" customWidth="1"/>
    <col min="1287" max="1287" width="23.42578125" style="1" bestFit="1" customWidth="1"/>
    <col min="1288" max="1288" width="23.28515625" style="1" bestFit="1" customWidth="1"/>
    <col min="1289" max="1289" width="23.28515625" style="1" customWidth="1"/>
    <col min="1290" max="1290" width="23.5703125" style="1" bestFit="1" customWidth="1"/>
    <col min="1291" max="1291" width="18.7109375" style="1" bestFit="1" customWidth="1"/>
    <col min="1292" max="1292" width="18.85546875" style="1" bestFit="1" customWidth="1"/>
    <col min="1293" max="1536" width="11.42578125" style="1"/>
    <col min="1537" max="1538" width="3.85546875" style="1" customWidth="1"/>
    <col min="1539" max="1539" width="4.85546875" style="1" bestFit="1" customWidth="1"/>
    <col min="1540" max="1540" width="3.7109375" style="1" customWidth="1"/>
    <col min="1541" max="1541" width="36.7109375" style="1" customWidth="1"/>
    <col min="1542" max="1542" width="23" style="1" bestFit="1" customWidth="1"/>
    <col min="1543" max="1543" width="23.42578125" style="1" bestFit="1" customWidth="1"/>
    <col min="1544" max="1544" width="23.28515625" style="1" bestFit="1" customWidth="1"/>
    <col min="1545" max="1545" width="23.28515625" style="1" customWidth="1"/>
    <col min="1546" max="1546" width="23.5703125" style="1" bestFit="1" customWidth="1"/>
    <col min="1547" max="1547" width="18.7109375" style="1" bestFit="1" customWidth="1"/>
    <col min="1548" max="1548" width="18.85546875" style="1" bestFit="1" customWidth="1"/>
    <col min="1549" max="1792" width="11.42578125" style="1"/>
    <col min="1793" max="1794" width="3.85546875" style="1" customWidth="1"/>
    <col min="1795" max="1795" width="4.85546875" style="1" bestFit="1" customWidth="1"/>
    <col min="1796" max="1796" width="3.7109375" style="1" customWidth="1"/>
    <col min="1797" max="1797" width="36.7109375" style="1" customWidth="1"/>
    <col min="1798" max="1798" width="23" style="1" bestFit="1" customWidth="1"/>
    <col min="1799" max="1799" width="23.42578125" style="1" bestFit="1" customWidth="1"/>
    <col min="1800" max="1800" width="23.28515625" style="1" bestFit="1" customWidth="1"/>
    <col min="1801" max="1801" width="23.28515625" style="1" customWidth="1"/>
    <col min="1802" max="1802" width="23.5703125" style="1" bestFit="1" customWidth="1"/>
    <col min="1803" max="1803" width="18.7109375" style="1" bestFit="1" customWidth="1"/>
    <col min="1804" max="1804" width="18.85546875" style="1" bestFit="1" customWidth="1"/>
    <col min="1805" max="2048" width="11.42578125" style="1"/>
    <col min="2049" max="2050" width="3.85546875" style="1" customWidth="1"/>
    <col min="2051" max="2051" width="4.85546875" style="1" bestFit="1" customWidth="1"/>
    <col min="2052" max="2052" width="3.7109375" style="1" customWidth="1"/>
    <col min="2053" max="2053" width="36.7109375" style="1" customWidth="1"/>
    <col min="2054" max="2054" width="23" style="1" bestFit="1" customWidth="1"/>
    <col min="2055" max="2055" width="23.42578125" style="1" bestFit="1" customWidth="1"/>
    <col min="2056" max="2056" width="23.28515625" style="1" bestFit="1" customWidth="1"/>
    <col min="2057" max="2057" width="23.28515625" style="1" customWidth="1"/>
    <col min="2058" max="2058" width="23.5703125" style="1" bestFit="1" customWidth="1"/>
    <col min="2059" max="2059" width="18.7109375" style="1" bestFit="1" customWidth="1"/>
    <col min="2060" max="2060" width="18.85546875" style="1" bestFit="1" customWidth="1"/>
    <col min="2061" max="2304" width="11.42578125" style="1"/>
    <col min="2305" max="2306" width="3.85546875" style="1" customWidth="1"/>
    <col min="2307" max="2307" width="4.85546875" style="1" bestFit="1" customWidth="1"/>
    <col min="2308" max="2308" width="3.7109375" style="1" customWidth="1"/>
    <col min="2309" max="2309" width="36.7109375" style="1" customWidth="1"/>
    <col min="2310" max="2310" width="23" style="1" bestFit="1" customWidth="1"/>
    <col min="2311" max="2311" width="23.42578125" style="1" bestFit="1" customWidth="1"/>
    <col min="2312" max="2312" width="23.28515625" style="1" bestFit="1" customWidth="1"/>
    <col min="2313" max="2313" width="23.28515625" style="1" customWidth="1"/>
    <col min="2314" max="2314" width="23.5703125" style="1" bestFit="1" customWidth="1"/>
    <col min="2315" max="2315" width="18.7109375" style="1" bestFit="1" customWidth="1"/>
    <col min="2316" max="2316" width="18.85546875" style="1" bestFit="1" customWidth="1"/>
    <col min="2317" max="2560" width="11.42578125" style="1"/>
    <col min="2561" max="2562" width="3.85546875" style="1" customWidth="1"/>
    <col min="2563" max="2563" width="4.85546875" style="1" bestFit="1" customWidth="1"/>
    <col min="2564" max="2564" width="3.7109375" style="1" customWidth="1"/>
    <col min="2565" max="2565" width="36.7109375" style="1" customWidth="1"/>
    <col min="2566" max="2566" width="23" style="1" bestFit="1" customWidth="1"/>
    <col min="2567" max="2567" width="23.42578125" style="1" bestFit="1" customWidth="1"/>
    <col min="2568" max="2568" width="23.28515625" style="1" bestFit="1" customWidth="1"/>
    <col min="2569" max="2569" width="23.28515625" style="1" customWidth="1"/>
    <col min="2570" max="2570" width="23.5703125" style="1" bestFit="1" customWidth="1"/>
    <col min="2571" max="2571" width="18.7109375" style="1" bestFit="1" customWidth="1"/>
    <col min="2572" max="2572" width="18.85546875" style="1" bestFit="1" customWidth="1"/>
    <col min="2573" max="2816" width="11.42578125" style="1"/>
    <col min="2817" max="2818" width="3.85546875" style="1" customWidth="1"/>
    <col min="2819" max="2819" width="4.85546875" style="1" bestFit="1" customWidth="1"/>
    <col min="2820" max="2820" width="3.7109375" style="1" customWidth="1"/>
    <col min="2821" max="2821" width="36.7109375" style="1" customWidth="1"/>
    <col min="2822" max="2822" width="23" style="1" bestFit="1" customWidth="1"/>
    <col min="2823" max="2823" width="23.42578125" style="1" bestFit="1" customWidth="1"/>
    <col min="2824" max="2824" width="23.28515625" style="1" bestFit="1" customWidth="1"/>
    <col min="2825" max="2825" width="23.28515625" style="1" customWidth="1"/>
    <col min="2826" max="2826" width="23.5703125" style="1" bestFit="1" customWidth="1"/>
    <col min="2827" max="2827" width="18.7109375" style="1" bestFit="1" customWidth="1"/>
    <col min="2828" max="2828" width="18.85546875" style="1" bestFit="1" customWidth="1"/>
    <col min="2829" max="3072" width="11.42578125" style="1"/>
    <col min="3073" max="3074" width="3.85546875" style="1" customWidth="1"/>
    <col min="3075" max="3075" width="4.85546875" style="1" bestFit="1" customWidth="1"/>
    <col min="3076" max="3076" width="3.7109375" style="1" customWidth="1"/>
    <col min="3077" max="3077" width="36.7109375" style="1" customWidth="1"/>
    <col min="3078" max="3078" width="23" style="1" bestFit="1" customWidth="1"/>
    <col min="3079" max="3079" width="23.42578125" style="1" bestFit="1" customWidth="1"/>
    <col min="3080" max="3080" width="23.28515625" style="1" bestFit="1" customWidth="1"/>
    <col min="3081" max="3081" width="23.28515625" style="1" customWidth="1"/>
    <col min="3082" max="3082" width="23.5703125" style="1" bestFit="1" customWidth="1"/>
    <col min="3083" max="3083" width="18.7109375" style="1" bestFit="1" customWidth="1"/>
    <col min="3084" max="3084" width="18.85546875" style="1" bestFit="1" customWidth="1"/>
    <col min="3085" max="3328" width="11.42578125" style="1"/>
    <col min="3329" max="3330" width="3.85546875" style="1" customWidth="1"/>
    <col min="3331" max="3331" width="4.85546875" style="1" bestFit="1" customWidth="1"/>
    <col min="3332" max="3332" width="3.7109375" style="1" customWidth="1"/>
    <col min="3333" max="3333" width="36.7109375" style="1" customWidth="1"/>
    <col min="3334" max="3334" width="23" style="1" bestFit="1" customWidth="1"/>
    <col min="3335" max="3335" width="23.42578125" style="1" bestFit="1" customWidth="1"/>
    <col min="3336" max="3336" width="23.28515625" style="1" bestFit="1" customWidth="1"/>
    <col min="3337" max="3337" width="23.28515625" style="1" customWidth="1"/>
    <col min="3338" max="3338" width="23.5703125" style="1" bestFit="1" customWidth="1"/>
    <col min="3339" max="3339" width="18.7109375" style="1" bestFit="1" customWidth="1"/>
    <col min="3340" max="3340" width="18.85546875" style="1" bestFit="1" customWidth="1"/>
    <col min="3341" max="3584" width="11.42578125" style="1"/>
    <col min="3585" max="3586" width="3.85546875" style="1" customWidth="1"/>
    <col min="3587" max="3587" width="4.85546875" style="1" bestFit="1" customWidth="1"/>
    <col min="3588" max="3588" width="3.7109375" style="1" customWidth="1"/>
    <col min="3589" max="3589" width="36.7109375" style="1" customWidth="1"/>
    <col min="3590" max="3590" width="23" style="1" bestFit="1" customWidth="1"/>
    <col min="3591" max="3591" width="23.42578125" style="1" bestFit="1" customWidth="1"/>
    <col min="3592" max="3592" width="23.28515625" style="1" bestFit="1" customWidth="1"/>
    <col min="3593" max="3593" width="23.28515625" style="1" customWidth="1"/>
    <col min="3594" max="3594" width="23.5703125" style="1" bestFit="1" customWidth="1"/>
    <col min="3595" max="3595" width="18.7109375" style="1" bestFit="1" customWidth="1"/>
    <col min="3596" max="3596" width="18.85546875" style="1" bestFit="1" customWidth="1"/>
    <col min="3597" max="3840" width="11.42578125" style="1"/>
    <col min="3841" max="3842" width="3.85546875" style="1" customWidth="1"/>
    <col min="3843" max="3843" width="4.85546875" style="1" bestFit="1" customWidth="1"/>
    <col min="3844" max="3844" width="3.7109375" style="1" customWidth="1"/>
    <col min="3845" max="3845" width="36.7109375" style="1" customWidth="1"/>
    <col min="3846" max="3846" width="23" style="1" bestFit="1" customWidth="1"/>
    <col min="3847" max="3847" width="23.42578125" style="1" bestFit="1" customWidth="1"/>
    <col min="3848" max="3848" width="23.28515625" style="1" bestFit="1" customWidth="1"/>
    <col min="3849" max="3849" width="23.28515625" style="1" customWidth="1"/>
    <col min="3850" max="3850" width="23.5703125" style="1" bestFit="1" customWidth="1"/>
    <col min="3851" max="3851" width="18.7109375" style="1" bestFit="1" customWidth="1"/>
    <col min="3852" max="3852" width="18.85546875" style="1" bestFit="1" customWidth="1"/>
    <col min="3853" max="4096" width="11.42578125" style="1"/>
    <col min="4097" max="4098" width="3.85546875" style="1" customWidth="1"/>
    <col min="4099" max="4099" width="4.85546875" style="1" bestFit="1" customWidth="1"/>
    <col min="4100" max="4100" width="3.7109375" style="1" customWidth="1"/>
    <col min="4101" max="4101" width="36.7109375" style="1" customWidth="1"/>
    <col min="4102" max="4102" width="23" style="1" bestFit="1" customWidth="1"/>
    <col min="4103" max="4103" width="23.42578125" style="1" bestFit="1" customWidth="1"/>
    <col min="4104" max="4104" width="23.28515625" style="1" bestFit="1" customWidth="1"/>
    <col min="4105" max="4105" width="23.28515625" style="1" customWidth="1"/>
    <col min="4106" max="4106" width="23.5703125" style="1" bestFit="1" customWidth="1"/>
    <col min="4107" max="4107" width="18.7109375" style="1" bestFit="1" customWidth="1"/>
    <col min="4108" max="4108" width="18.85546875" style="1" bestFit="1" customWidth="1"/>
    <col min="4109" max="4352" width="11.42578125" style="1"/>
    <col min="4353" max="4354" width="3.85546875" style="1" customWidth="1"/>
    <col min="4355" max="4355" width="4.85546875" style="1" bestFit="1" customWidth="1"/>
    <col min="4356" max="4356" width="3.7109375" style="1" customWidth="1"/>
    <col min="4357" max="4357" width="36.7109375" style="1" customWidth="1"/>
    <col min="4358" max="4358" width="23" style="1" bestFit="1" customWidth="1"/>
    <col min="4359" max="4359" width="23.42578125" style="1" bestFit="1" customWidth="1"/>
    <col min="4360" max="4360" width="23.28515625" style="1" bestFit="1" customWidth="1"/>
    <col min="4361" max="4361" width="23.28515625" style="1" customWidth="1"/>
    <col min="4362" max="4362" width="23.5703125" style="1" bestFit="1" customWidth="1"/>
    <col min="4363" max="4363" width="18.7109375" style="1" bestFit="1" customWidth="1"/>
    <col min="4364" max="4364" width="18.85546875" style="1" bestFit="1" customWidth="1"/>
    <col min="4365" max="4608" width="11.42578125" style="1"/>
    <col min="4609" max="4610" width="3.85546875" style="1" customWidth="1"/>
    <col min="4611" max="4611" width="4.85546875" style="1" bestFit="1" customWidth="1"/>
    <col min="4612" max="4612" width="3.7109375" style="1" customWidth="1"/>
    <col min="4613" max="4613" width="36.7109375" style="1" customWidth="1"/>
    <col min="4614" max="4614" width="23" style="1" bestFit="1" customWidth="1"/>
    <col min="4615" max="4615" width="23.42578125" style="1" bestFit="1" customWidth="1"/>
    <col min="4616" max="4616" width="23.28515625" style="1" bestFit="1" customWidth="1"/>
    <col min="4617" max="4617" width="23.28515625" style="1" customWidth="1"/>
    <col min="4618" max="4618" width="23.5703125" style="1" bestFit="1" customWidth="1"/>
    <col min="4619" max="4619" width="18.7109375" style="1" bestFit="1" customWidth="1"/>
    <col min="4620" max="4620" width="18.85546875" style="1" bestFit="1" customWidth="1"/>
    <col min="4621" max="4864" width="11.42578125" style="1"/>
    <col min="4865" max="4866" width="3.85546875" style="1" customWidth="1"/>
    <col min="4867" max="4867" width="4.85546875" style="1" bestFit="1" customWidth="1"/>
    <col min="4868" max="4868" width="3.7109375" style="1" customWidth="1"/>
    <col min="4869" max="4869" width="36.7109375" style="1" customWidth="1"/>
    <col min="4870" max="4870" width="23" style="1" bestFit="1" customWidth="1"/>
    <col min="4871" max="4871" width="23.42578125" style="1" bestFit="1" customWidth="1"/>
    <col min="4872" max="4872" width="23.28515625" style="1" bestFit="1" customWidth="1"/>
    <col min="4873" max="4873" width="23.28515625" style="1" customWidth="1"/>
    <col min="4874" max="4874" width="23.5703125" style="1" bestFit="1" customWidth="1"/>
    <col min="4875" max="4875" width="18.7109375" style="1" bestFit="1" customWidth="1"/>
    <col min="4876" max="4876" width="18.85546875" style="1" bestFit="1" customWidth="1"/>
    <col min="4877" max="5120" width="11.42578125" style="1"/>
    <col min="5121" max="5122" width="3.85546875" style="1" customWidth="1"/>
    <col min="5123" max="5123" width="4.85546875" style="1" bestFit="1" customWidth="1"/>
    <col min="5124" max="5124" width="3.7109375" style="1" customWidth="1"/>
    <col min="5125" max="5125" width="36.7109375" style="1" customWidth="1"/>
    <col min="5126" max="5126" width="23" style="1" bestFit="1" customWidth="1"/>
    <col min="5127" max="5127" width="23.42578125" style="1" bestFit="1" customWidth="1"/>
    <col min="5128" max="5128" width="23.28515625" style="1" bestFit="1" customWidth="1"/>
    <col min="5129" max="5129" width="23.28515625" style="1" customWidth="1"/>
    <col min="5130" max="5130" width="23.5703125" style="1" bestFit="1" customWidth="1"/>
    <col min="5131" max="5131" width="18.7109375" style="1" bestFit="1" customWidth="1"/>
    <col min="5132" max="5132" width="18.85546875" style="1" bestFit="1" customWidth="1"/>
    <col min="5133" max="5376" width="11.42578125" style="1"/>
    <col min="5377" max="5378" width="3.85546875" style="1" customWidth="1"/>
    <col min="5379" max="5379" width="4.85546875" style="1" bestFit="1" customWidth="1"/>
    <col min="5380" max="5380" width="3.7109375" style="1" customWidth="1"/>
    <col min="5381" max="5381" width="36.7109375" style="1" customWidth="1"/>
    <col min="5382" max="5382" width="23" style="1" bestFit="1" customWidth="1"/>
    <col min="5383" max="5383" width="23.42578125" style="1" bestFit="1" customWidth="1"/>
    <col min="5384" max="5384" width="23.28515625" style="1" bestFit="1" customWidth="1"/>
    <col min="5385" max="5385" width="23.28515625" style="1" customWidth="1"/>
    <col min="5386" max="5386" width="23.5703125" style="1" bestFit="1" customWidth="1"/>
    <col min="5387" max="5387" width="18.7109375" style="1" bestFit="1" customWidth="1"/>
    <col min="5388" max="5388" width="18.85546875" style="1" bestFit="1" customWidth="1"/>
    <col min="5389" max="5632" width="11.42578125" style="1"/>
    <col min="5633" max="5634" width="3.85546875" style="1" customWidth="1"/>
    <col min="5635" max="5635" width="4.85546875" style="1" bestFit="1" customWidth="1"/>
    <col min="5636" max="5636" width="3.7109375" style="1" customWidth="1"/>
    <col min="5637" max="5637" width="36.7109375" style="1" customWidth="1"/>
    <col min="5638" max="5638" width="23" style="1" bestFit="1" customWidth="1"/>
    <col min="5639" max="5639" width="23.42578125" style="1" bestFit="1" customWidth="1"/>
    <col min="5640" max="5640" width="23.28515625" style="1" bestFit="1" customWidth="1"/>
    <col min="5641" max="5641" width="23.28515625" style="1" customWidth="1"/>
    <col min="5642" max="5642" width="23.5703125" style="1" bestFit="1" customWidth="1"/>
    <col min="5643" max="5643" width="18.7109375" style="1" bestFit="1" customWidth="1"/>
    <col min="5644" max="5644" width="18.85546875" style="1" bestFit="1" customWidth="1"/>
    <col min="5645" max="5888" width="11.42578125" style="1"/>
    <col min="5889" max="5890" width="3.85546875" style="1" customWidth="1"/>
    <col min="5891" max="5891" width="4.85546875" style="1" bestFit="1" customWidth="1"/>
    <col min="5892" max="5892" width="3.7109375" style="1" customWidth="1"/>
    <col min="5893" max="5893" width="36.7109375" style="1" customWidth="1"/>
    <col min="5894" max="5894" width="23" style="1" bestFit="1" customWidth="1"/>
    <col min="5895" max="5895" width="23.42578125" style="1" bestFit="1" customWidth="1"/>
    <col min="5896" max="5896" width="23.28515625" style="1" bestFit="1" customWidth="1"/>
    <col min="5897" max="5897" width="23.28515625" style="1" customWidth="1"/>
    <col min="5898" max="5898" width="23.5703125" style="1" bestFit="1" customWidth="1"/>
    <col min="5899" max="5899" width="18.7109375" style="1" bestFit="1" customWidth="1"/>
    <col min="5900" max="5900" width="18.85546875" style="1" bestFit="1" customWidth="1"/>
    <col min="5901" max="6144" width="11.42578125" style="1"/>
    <col min="6145" max="6146" width="3.85546875" style="1" customWidth="1"/>
    <col min="6147" max="6147" width="4.85546875" style="1" bestFit="1" customWidth="1"/>
    <col min="6148" max="6148" width="3.7109375" style="1" customWidth="1"/>
    <col min="6149" max="6149" width="36.7109375" style="1" customWidth="1"/>
    <col min="6150" max="6150" width="23" style="1" bestFit="1" customWidth="1"/>
    <col min="6151" max="6151" width="23.42578125" style="1" bestFit="1" customWidth="1"/>
    <col min="6152" max="6152" width="23.28515625" style="1" bestFit="1" customWidth="1"/>
    <col min="6153" max="6153" width="23.28515625" style="1" customWidth="1"/>
    <col min="6154" max="6154" width="23.5703125" style="1" bestFit="1" customWidth="1"/>
    <col min="6155" max="6155" width="18.7109375" style="1" bestFit="1" customWidth="1"/>
    <col min="6156" max="6156" width="18.85546875" style="1" bestFit="1" customWidth="1"/>
    <col min="6157" max="6400" width="11.42578125" style="1"/>
    <col min="6401" max="6402" width="3.85546875" style="1" customWidth="1"/>
    <col min="6403" max="6403" width="4.85546875" style="1" bestFit="1" customWidth="1"/>
    <col min="6404" max="6404" width="3.7109375" style="1" customWidth="1"/>
    <col min="6405" max="6405" width="36.7109375" style="1" customWidth="1"/>
    <col min="6406" max="6406" width="23" style="1" bestFit="1" customWidth="1"/>
    <col min="6407" max="6407" width="23.42578125" style="1" bestFit="1" customWidth="1"/>
    <col min="6408" max="6408" width="23.28515625" style="1" bestFit="1" customWidth="1"/>
    <col min="6409" max="6409" width="23.28515625" style="1" customWidth="1"/>
    <col min="6410" max="6410" width="23.5703125" style="1" bestFit="1" customWidth="1"/>
    <col min="6411" max="6411" width="18.7109375" style="1" bestFit="1" customWidth="1"/>
    <col min="6412" max="6412" width="18.85546875" style="1" bestFit="1" customWidth="1"/>
    <col min="6413" max="6656" width="11.42578125" style="1"/>
    <col min="6657" max="6658" width="3.85546875" style="1" customWidth="1"/>
    <col min="6659" max="6659" width="4.85546875" style="1" bestFit="1" customWidth="1"/>
    <col min="6660" max="6660" width="3.7109375" style="1" customWidth="1"/>
    <col min="6661" max="6661" width="36.7109375" style="1" customWidth="1"/>
    <col min="6662" max="6662" width="23" style="1" bestFit="1" customWidth="1"/>
    <col min="6663" max="6663" width="23.42578125" style="1" bestFit="1" customWidth="1"/>
    <col min="6664" max="6664" width="23.28515625" style="1" bestFit="1" customWidth="1"/>
    <col min="6665" max="6665" width="23.28515625" style="1" customWidth="1"/>
    <col min="6666" max="6666" width="23.5703125" style="1" bestFit="1" customWidth="1"/>
    <col min="6667" max="6667" width="18.7109375" style="1" bestFit="1" customWidth="1"/>
    <col min="6668" max="6668" width="18.85546875" style="1" bestFit="1" customWidth="1"/>
    <col min="6669" max="6912" width="11.42578125" style="1"/>
    <col min="6913" max="6914" width="3.85546875" style="1" customWidth="1"/>
    <col min="6915" max="6915" width="4.85546875" style="1" bestFit="1" customWidth="1"/>
    <col min="6916" max="6916" width="3.7109375" style="1" customWidth="1"/>
    <col min="6917" max="6917" width="36.7109375" style="1" customWidth="1"/>
    <col min="6918" max="6918" width="23" style="1" bestFit="1" customWidth="1"/>
    <col min="6919" max="6919" width="23.42578125" style="1" bestFit="1" customWidth="1"/>
    <col min="6920" max="6920" width="23.28515625" style="1" bestFit="1" customWidth="1"/>
    <col min="6921" max="6921" width="23.28515625" style="1" customWidth="1"/>
    <col min="6922" max="6922" width="23.5703125" style="1" bestFit="1" customWidth="1"/>
    <col min="6923" max="6923" width="18.7109375" style="1" bestFit="1" customWidth="1"/>
    <col min="6924" max="6924" width="18.85546875" style="1" bestFit="1" customWidth="1"/>
    <col min="6925" max="7168" width="11.42578125" style="1"/>
    <col min="7169" max="7170" width="3.85546875" style="1" customWidth="1"/>
    <col min="7171" max="7171" width="4.85546875" style="1" bestFit="1" customWidth="1"/>
    <col min="7172" max="7172" width="3.7109375" style="1" customWidth="1"/>
    <col min="7173" max="7173" width="36.7109375" style="1" customWidth="1"/>
    <col min="7174" max="7174" width="23" style="1" bestFit="1" customWidth="1"/>
    <col min="7175" max="7175" width="23.42578125" style="1" bestFit="1" customWidth="1"/>
    <col min="7176" max="7176" width="23.28515625" style="1" bestFit="1" customWidth="1"/>
    <col min="7177" max="7177" width="23.28515625" style="1" customWidth="1"/>
    <col min="7178" max="7178" width="23.5703125" style="1" bestFit="1" customWidth="1"/>
    <col min="7179" max="7179" width="18.7109375" style="1" bestFit="1" customWidth="1"/>
    <col min="7180" max="7180" width="18.85546875" style="1" bestFit="1" customWidth="1"/>
    <col min="7181" max="7424" width="11.42578125" style="1"/>
    <col min="7425" max="7426" width="3.85546875" style="1" customWidth="1"/>
    <col min="7427" max="7427" width="4.85546875" style="1" bestFit="1" customWidth="1"/>
    <col min="7428" max="7428" width="3.7109375" style="1" customWidth="1"/>
    <col min="7429" max="7429" width="36.7109375" style="1" customWidth="1"/>
    <col min="7430" max="7430" width="23" style="1" bestFit="1" customWidth="1"/>
    <col min="7431" max="7431" width="23.42578125" style="1" bestFit="1" customWidth="1"/>
    <col min="7432" max="7432" width="23.28515625" style="1" bestFit="1" customWidth="1"/>
    <col min="7433" max="7433" width="23.28515625" style="1" customWidth="1"/>
    <col min="7434" max="7434" width="23.5703125" style="1" bestFit="1" customWidth="1"/>
    <col min="7435" max="7435" width="18.7109375" style="1" bestFit="1" customWidth="1"/>
    <col min="7436" max="7436" width="18.85546875" style="1" bestFit="1" customWidth="1"/>
    <col min="7437" max="7680" width="11.42578125" style="1"/>
    <col min="7681" max="7682" width="3.85546875" style="1" customWidth="1"/>
    <col min="7683" max="7683" width="4.85546875" style="1" bestFit="1" customWidth="1"/>
    <col min="7684" max="7684" width="3.7109375" style="1" customWidth="1"/>
    <col min="7685" max="7685" width="36.7109375" style="1" customWidth="1"/>
    <col min="7686" max="7686" width="23" style="1" bestFit="1" customWidth="1"/>
    <col min="7687" max="7687" width="23.42578125" style="1" bestFit="1" customWidth="1"/>
    <col min="7688" max="7688" width="23.28515625" style="1" bestFit="1" customWidth="1"/>
    <col min="7689" max="7689" width="23.28515625" style="1" customWidth="1"/>
    <col min="7690" max="7690" width="23.5703125" style="1" bestFit="1" customWidth="1"/>
    <col min="7691" max="7691" width="18.7109375" style="1" bestFit="1" customWidth="1"/>
    <col min="7692" max="7692" width="18.85546875" style="1" bestFit="1" customWidth="1"/>
    <col min="7693" max="7936" width="11.42578125" style="1"/>
    <col min="7937" max="7938" width="3.85546875" style="1" customWidth="1"/>
    <col min="7939" max="7939" width="4.85546875" style="1" bestFit="1" customWidth="1"/>
    <col min="7940" max="7940" width="3.7109375" style="1" customWidth="1"/>
    <col min="7941" max="7941" width="36.7109375" style="1" customWidth="1"/>
    <col min="7942" max="7942" width="23" style="1" bestFit="1" customWidth="1"/>
    <col min="7943" max="7943" width="23.42578125" style="1" bestFit="1" customWidth="1"/>
    <col min="7944" max="7944" width="23.28515625" style="1" bestFit="1" customWidth="1"/>
    <col min="7945" max="7945" width="23.28515625" style="1" customWidth="1"/>
    <col min="7946" max="7946" width="23.5703125" style="1" bestFit="1" customWidth="1"/>
    <col min="7947" max="7947" width="18.7109375" style="1" bestFit="1" customWidth="1"/>
    <col min="7948" max="7948" width="18.85546875" style="1" bestFit="1" customWidth="1"/>
    <col min="7949" max="8192" width="11.42578125" style="1"/>
    <col min="8193" max="8194" width="3.85546875" style="1" customWidth="1"/>
    <col min="8195" max="8195" width="4.85546875" style="1" bestFit="1" customWidth="1"/>
    <col min="8196" max="8196" width="3.7109375" style="1" customWidth="1"/>
    <col min="8197" max="8197" width="36.7109375" style="1" customWidth="1"/>
    <col min="8198" max="8198" width="23" style="1" bestFit="1" customWidth="1"/>
    <col min="8199" max="8199" width="23.42578125" style="1" bestFit="1" customWidth="1"/>
    <col min="8200" max="8200" width="23.28515625" style="1" bestFit="1" customWidth="1"/>
    <col min="8201" max="8201" width="23.28515625" style="1" customWidth="1"/>
    <col min="8202" max="8202" width="23.5703125" style="1" bestFit="1" customWidth="1"/>
    <col min="8203" max="8203" width="18.7109375" style="1" bestFit="1" customWidth="1"/>
    <col min="8204" max="8204" width="18.85546875" style="1" bestFit="1" customWidth="1"/>
    <col min="8205" max="8448" width="11.42578125" style="1"/>
    <col min="8449" max="8450" width="3.85546875" style="1" customWidth="1"/>
    <col min="8451" max="8451" width="4.85546875" style="1" bestFit="1" customWidth="1"/>
    <col min="8452" max="8452" width="3.7109375" style="1" customWidth="1"/>
    <col min="8453" max="8453" width="36.7109375" style="1" customWidth="1"/>
    <col min="8454" max="8454" width="23" style="1" bestFit="1" customWidth="1"/>
    <col min="8455" max="8455" width="23.42578125" style="1" bestFit="1" customWidth="1"/>
    <col min="8456" max="8456" width="23.28515625" style="1" bestFit="1" customWidth="1"/>
    <col min="8457" max="8457" width="23.28515625" style="1" customWidth="1"/>
    <col min="8458" max="8458" width="23.5703125" style="1" bestFit="1" customWidth="1"/>
    <col min="8459" max="8459" width="18.7109375" style="1" bestFit="1" customWidth="1"/>
    <col min="8460" max="8460" width="18.85546875" style="1" bestFit="1" customWidth="1"/>
    <col min="8461" max="8704" width="11.42578125" style="1"/>
    <col min="8705" max="8706" width="3.85546875" style="1" customWidth="1"/>
    <col min="8707" max="8707" width="4.85546875" style="1" bestFit="1" customWidth="1"/>
    <col min="8708" max="8708" width="3.7109375" style="1" customWidth="1"/>
    <col min="8709" max="8709" width="36.7109375" style="1" customWidth="1"/>
    <col min="8710" max="8710" width="23" style="1" bestFit="1" customWidth="1"/>
    <col min="8711" max="8711" width="23.42578125" style="1" bestFit="1" customWidth="1"/>
    <col min="8712" max="8712" width="23.28515625" style="1" bestFit="1" customWidth="1"/>
    <col min="8713" max="8713" width="23.28515625" style="1" customWidth="1"/>
    <col min="8714" max="8714" width="23.5703125" style="1" bestFit="1" customWidth="1"/>
    <col min="8715" max="8715" width="18.7109375" style="1" bestFit="1" customWidth="1"/>
    <col min="8716" max="8716" width="18.85546875" style="1" bestFit="1" customWidth="1"/>
    <col min="8717" max="8960" width="11.42578125" style="1"/>
    <col min="8961" max="8962" width="3.85546875" style="1" customWidth="1"/>
    <col min="8963" max="8963" width="4.85546875" style="1" bestFit="1" customWidth="1"/>
    <col min="8964" max="8964" width="3.7109375" style="1" customWidth="1"/>
    <col min="8965" max="8965" width="36.7109375" style="1" customWidth="1"/>
    <col min="8966" max="8966" width="23" style="1" bestFit="1" customWidth="1"/>
    <col min="8967" max="8967" width="23.42578125" style="1" bestFit="1" customWidth="1"/>
    <col min="8968" max="8968" width="23.28515625" style="1" bestFit="1" customWidth="1"/>
    <col min="8969" max="8969" width="23.28515625" style="1" customWidth="1"/>
    <col min="8970" max="8970" width="23.5703125" style="1" bestFit="1" customWidth="1"/>
    <col min="8971" max="8971" width="18.7109375" style="1" bestFit="1" customWidth="1"/>
    <col min="8972" max="8972" width="18.85546875" style="1" bestFit="1" customWidth="1"/>
    <col min="8973" max="9216" width="11.42578125" style="1"/>
    <col min="9217" max="9218" width="3.85546875" style="1" customWidth="1"/>
    <col min="9219" max="9219" width="4.85546875" style="1" bestFit="1" customWidth="1"/>
    <col min="9220" max="9220" width="3.7109375" style="1" customWidth="1"/>
    <col min="9221" max="9221" width="36.7109375" style="1" customWidth="1"/>
    <col min="9222" max="9222" width="23" style="1" bestFit="1" customWidth="1"/>
    <col min="9223" max="9223" width="23.42578125" style="1" bestFit="1" customWidth="1"/>
    <col min="9224" max="9224" width="23.28515625" style="1" bestFit="1" customWidth="1"/>
    <col min="9225" max="9225" width="23.28515625" style="1" customWidth="1"/>
    <col min="9226" max="9226" width="23.5703125" style="1" bestFit="1" customWidth="1"/>
    <col min="9227" max="9227" width="18.7109375" style="1" bestFit="1" customWidth="1"/>
    <col min="9228" max="9228" width="18.85546875" style="1" bestFit="1" customWidth="1"/>
    <col min="9229" max="9472" width="11.42578125" style="1"/>
    <col min="9473" max="9474" width="3.85546875" style="1" customWidth="1"/>
    <col min="9475" max="9475" width="4.85546875" style="1" bestFit="1" customWidth="1"/>
    <col min="9476" max="9476" width="3.7109375" style="1" customWidth="1"/>
    <col min="9477" max="9477" width="36.7109375" style="1" customWidth="1"/>
    <col min="9478" max="9478" width="23" style="1" bestFit="1" customWidth="1"/>
    <col min="9479" max="9479" width="23.42578125" style="1" bestFit="1" customWidth="1"/>
    <col min="9480" max="9480" width="23.28515625" style="1" bestFit="1" customWidth="1"/>
    <col min="9481" max="9481" width="23.28515625" style="1" customWidth="1"/>
    <col min="9482" max="9482" width="23.5703125" style="1" bestFit="1" customWidth="1"/>
    <col min="9483" max="9483" width="18.7109375" style="1" bestFit="1" customWidth="1"/>
    <col min="9484" max="9484" width="18.85546875" style="1" bestFit="1" customWidth="1"/>
    <col min="9485" max="9728" width="11.42578125" style="1"/>
    <col min="9729" max="9730" width="3.85546875" style="1" customWidth="1"/>
    <col min="9731" max="9731" width="4.85546875" style="1" bestFit="1" customWidth="1"/>
    <col min="9732" max="9732" width="3.7109375" style="1" customWidth="1"/>
    <col min="9733" max="9733" width="36.7109375" style="1" customWidth="1"/>
    <col min="9734" max="9734" width="23" style="1" bestFit="1" customWidth="1"/>
    <col min="9735" max="9735" width="23.42578125" style="1" bestFit="1" customWidth="1"/>
    <col min="9736" max="9736" width="23.28515625" style="1" bestFit="1" customWidth="1"/>
    <col min="9737" max="9737" width="23.28515625" style="1" customWidth="1"/>
    <col min="9738" max="9738" width="23.5703125" style="1" bestFit="1" customWidth="1"/>
    <col min="9739" max="9739" width="18.7109375" style="1" bestFit="1" customWidth="1"/>
    <col min="9740" max="9740" width="18.85546875" style="1" bestFit="1" customWidth="1"/>
    <col min="9741" max="9984" width="11.42578125" style="1"/>
    <col min="9985" max="9986" width="3.85546875" style="1" customWidth="1"/>
    <col min="9987" max="9987" width="4.85546875" style="1" bestFit="1" customWidth="1"/>
    <col min="9988" max="9988" width="3.7109375" style="1" customWidth="1"/>
    <col min="9989" max="9989" width="36.7109375" style="1" customWidth="1"/>
    <col min="9990" max="9990" width="23" style="1" bestFit="1" customWidth="1"/>
    <col min="9991" max="9991" width="23.42578125" style="1" bestFit="1" customWidth="1"/>
    <col min="9992" max="9992" width="23.28515625" style="1" bestFit="1" customWidth="1"/>
    <col min="9993" max="9993" width="23.28515625" style="1" customWidth="1"/>
    <col min="9994" max="9994" width="23.5703125" style="1" bestFit="1" customWidth="1"/>
    <col min="9995" max="9995" width="18.7109375" style="1" bestFit="1" customWidth="1"/>
    <col min="9996" max="9996" width="18.85546875" style="1" bestFit="1" customWidth="1"/>
    <col min="9997" max="10240" width="11.42578125" style="1"/>
    <col min="10241" max="10242" width="3.85546875" style="1" customWidth="1"/>
    <col min="10243" max="10243" width="4.85546875" style="1" bestFit="1" customWidth="1"/>
    <col min="10244" max="10244" width="3.7109375" style="1" customWidth="1"/>
    <col min="10245" max="10245" width="36.7109375" style="1" customWidth="1"/>
    <col min="10246" max="10246" width="23" style="1" bestFit="1" customWidth="1"/>
    <col min="10247" max="10247" width="23.42578125" style="1" bestFit="1" customWidth="1"/>
    <col min="10248" max="10248" width="23.28515625" style="1" bestFit="1" customWidth="1"/>
    <col min="10249" max="10249" width="23.28515625" style="1" customWidth="1"/>
    <col min="10250" max="10250" width="23.5703125" style="1" bestFit="1" customWidth="1"/>
    <col min="10251" max="10251" width="18.7109375" style="1" bestFit="1" customWidth="1"/>
    <col min="10252" max="10252" width="18.85546875" style="1" bestFit="1" customWidth="1"/>
    <col min="10253" max="10496" width="11.42578125" style="1"/>
    <col min="10497" max="10498" width="3.85546875" style="1" customWidth="1"/>
    <col min="10499" max="10499" width="4.85546875" style="1" bestFit="1" customWidth="1"/>
    <col min="10500" max="10500" width="3.7109375" style="1" customWidth="1"/>
    <col min="10501" max="10501" width="36.7109375" style="1" customWidth="1"/>
    <col min="10502" max="10502" width="23" style="1" bestFit="1" customWidth="1"/>
    <col min="10503" max="10503" width="23.42578125" style="1" bestFit="1" customWidth="1"/>
    <col min="10504" max="10504" width="23.28515625" style="1" bestFit="1" customWidth="1"/>
    <col min="10505" max="10505" width="23.28515625" style="1" customWidth="1"/>
    <col min="10506" max="10506" width="23.5703125" style="1" bestFit="1" customWidth="1"/>
    <col min="10507" max="10507" width="18.7109375" style="1" bestFit="1" customWidth="1"/>
    <col min="10508" max="10508" width="18.85546875" style="1" bestFit="1" customWidth="1"/>
    <col min="10509" max="10752" width="11.42578125" style="1"/>
    <col min="10753" max="10754" width="3.85546875" style="1" customWidth="1"/>
    <col min="10755" max="10755" width="4.85546875" style="1" bestFit="1" customWidth="1"/>
    <col min="10756" max="10756" width="3.7109375" style="1" customWidth="1"/>
    <col min="10757" max="10757" width="36.7109375" style="1" customWidth="1"/>
    <col min="10758" max="10758" width="23" style="1" bestFit="1" customWidth="1"/>
    <col min="10759" max="10759" width="23.42578125" style="1" bestFit="1" customWidth="1"/>
    <col min="10760" max="10760" width="23.28515625" style="1" bestFit="1" customWidth="1"/>
    <col min="10761" max="10761" width="23.28515625" style="1" customWidth="1"/>
    <col min="10762" max="10762" width="23.5703125" style="1" bestFit="1" customWidth="1"/>
    <col min="10763" max="10763" width="18.7109375" style="1" bestFit="1" customWidth="1"/>
    <col min="10764" max="10764" width="18.85546875" style="1" bestFit="1" customWidth="1"/>
    <col min="10765" max="11008" width="11.42578125" style="1"/>
    <col min="11009" max="11010" width="3.85546875" style="1" customWidth="1"/>
    <col min="11011" max="11011" width="4.85546875" style="1" bestFit="1" customWidth="1"/>
    <col min="11012" max="11012" width="3.7109375" style="1" customWidth="1"/>
    <col min="11013" max="11013" width="36.7109375" style="1" customWidth="1"/>
    <col min="11014" max="11014" width="23" style="1" bestFit="1" customWidth="1"/>
    <col min="11015" max="11015" width="23.42578125" style="1" bestFit="1" customWidth="1"/>
    <col min="11016" max="11016" width="23.28515625" style="1" bestFit="1" customWidth="1"/>
    <col min="11017" max="11017" width="23.28515625" style="1" customWidth="1"/>
    <col min="11018" max="11018" width="23.5703125" style="1" bestFit="1" customWidth="1"/>
    <col min="11019" max="11019" width="18.7109375" style="1" bestFit="1" customWidth="1"/>
    <col min="11020" max="11020" width="18.85546875" style="1" bestFit="1" customWidth="1"/>
    <col min="11021" max="11264" width="11.42578125" style="1"/>
    <col min="11265" max="11266" width="3.85546875" style="1" customWidth="1"/>
    <col min="11267" max="11267" width="4.85546875" style="1" bestFit="1" customWidth="1"/>
    <col min="11268" max="11268" width="3.7109375" style="1" customWidth="1"/>
    <col min="11269" max="11269" width="36.7109375" style="1" customWidth="1"/>
    <col min="11270" max="11270" width="23" style="1" bestFit="1" customWidth="1"/>
    <col min="11271" max="11271" width="23.42578125" style="1" bestFit="1" customWidth="1"/>
    <col min="11272" max="11272" width="23.28515625" style="1" bestFit="1" customWidth="1"/>
    <col min="11273" max="11273" width="23.28515625" style="1" customWidth="1"/>
    <col min="11274" max="11274" width="23.5703125" style="1" bestFit="1" customWidth="1"/>
    <col min="11275" max="11275" width="18.7109375" style="1" bestFit="1" customWidth="1"/>
    <col min="11276" max="11276" width="18.85546875" style="1" bestFit="1" customWidth="1"/>
    <col min="11277" max="11520" width="11.42578125" style="1"/>
    <col min="11521" max="11522" width="3.85546875" style="1" customWidth="1"/>
    <col min="11523" max="11523" width="4.85546875" style="1" bestFit="1" customWidth="1"/>
    <col min="11524" max="11524" width="3.7109375" style="1" customWidth="1"/>
    <col min="11525" max="11525" width="36.7109375" style="1" customWidth="1"/>
    <col min="11526" max="11526" width="23" style="1" bestFit="1" customWidth="1"/>
    <col min="11527" max="11527" width="23.42578125" style="1" bestFit="1" customWidth="1"/>
    <col min="11528" max="11528" width="23.28515625" style="1" bestFit="1" customWidth="1"/>
    <col min="11529" max="11529" width="23.28515625" style="1" customWidth="1"/>
    <col min="11530" max="11530" width="23.5703125" style="1" bestFit="1" customWidth="1"/>
    <col min="11531" max="11531" width="18.7109375" style="1" bestFit="1" customWidth="1"/>
    <col min="11532" max="11532" width="18.85546875" style="1" bestFit="1" customWidth="1"/>
    <col min="11533" max="11776" width="11.42578125" style="1"/>
    <col min="11777" max="11778" width="3.85546875" style="1" customWidth="1"/>
    <col min="11779" max="11779" width="4.85546875" style="1" bestFit="1" customWidth="1"/>
    <col min="11780" max="11780" width="3.7109375" style="1" customWidth="1"/>
    <col min="11781" max="11781" width="36.7109375" style="1" customWidth="1"/>
    <col min="11782" max="11782" width="23" style="1" bestFit="1" customWidth="1"/>
    <col min="11783" max="11783" width="23.42578125" style="1" bestFit="1" customWidth="1"/>
    <col min="11784" max="11784" width="23.28515625" style="1" bestFit="1" customWidth="1"/>
    <col min="11785" max="11785" width="23.28515625" style="1" customWidth="1"/>
    <col min="11786" max="11786" width="23.5703125" style="1" bestFit="1" customWidth="1"/>
    <col min="11787" max="11787" width="18.7109375" style="1" bestFit="1" customWidth="1"/>
    <col min="11788" max="11788" width="18.85546875" style="1" bestFit="1" customWidth="1"/>
    <col min="11789" max="12032" width="11.42578125" style="1"/>
    <col min="12033" max="12034" width="3.85546875" style="1" customWidth="1"/>
    <col min="12035" max="12035" width="4.85546875" style="1" bestFit="1" customWidth="1"/>
    <col min="12036" max="12036" width="3.7109375" style="1" customWidth="1"/>
    <col min="12037" max="12037" width="36.7109375" style="1" customWidth="1"/>
    <col min="12038" max="12038" width="23" style="1" bestFit="1" customWidth="1"/>
    <col min="12039" max="12039" width="23.42578125" style="1" bestFit="1" customWidth="1"/>
    <col min="12040" max="12040" width="23.28515625" style="1" bestFit="1" customWidth="1"/>
    <col min="12041" max="12041" width="23.28515625" style="1" customWidth="1"/>
    <col min="12042" max="12042" width="23.5703125" style="1" bestFit="1" customWidth="1"/>
    <col min="12043" max="12043" width="18.7109375" style="1" bestFit="1" customWidth="1"/>
    <col min="12044" max="12044" width="18.85546875" style="1" bestFit="1" customWidth="1"/>
    <col min="12045" max="12288" width="11.42578125" style="1"/>
    <col min="12289" max="12290" width="3.85546875" style="1" customWidth="1"/>
    <col min="12291" max="12291" width="4.85546875" style="1" bestFit="1" customWidth="1"/>
    <col min="12292" max="12292" width="3.7109375" style="1" customWidth="1"/>
    <col min="12293" max="12293" width="36.7109375" style="1" customWidth="1"/>
    <col min="12294" max="12294" width="23" style="1" bestFit="1" customWidth="1"/>
    <col min="12295" max="12295" width="23.42578125" style="1" bestFit="1" customWidth="1"/>
    <col min="12296" max="12296" width="23.28515625" style="1" bestFit="1" customWidth="1"/>
    <col min="12297" max="12297" width="23.28515625" style="1" customWidth="1"/>
    <col min="12298" max="12298" width="23.5703125" style="1" bestFit="1" customWidth="1"/>
    <col min="12299" max="12299" width="18.7109375" style="1" bestFit="1" customWidth="1"/>
    <col min="12300" max="12300" width="18.85546875" style="1" bestFit="1" customWidth="1"/>
    <col min="12301" max="12544" width="11.42578125" style="1"/>
    <col min="12545" max="12546" width="3.85546875" style="1" customWidth="1"/>
    <col min="12547" max="12547" width="4.85546875" style="1" bestFit="1" customWidth="1"/>
    <col min="12548" max="12548" width="3.7109375" style="1" customWidth="1"/>
    <col min="12549" max="12549" width="36.7109375" style="1" customWidth="1"/>
    <col min="12550" max="12550" width="23" style="1" bestFit="1" customWidth="1"/>
    <col min="12551" max="12551" width="23.42578125" style="1" bestFit="1" customWidth="1"/>
    <col min="12552" max="12552" width="23.28515625" style="1" bestFit="1" customWidth="1"/>
    <col min="12553" max="12553" width="23.28515625" style="1" customWidth="1"/>
    <col min="12554" max="12554" width="23.5703125" style="1" bestFit="1" customWidth="1"/>
    <col min="12555" max="12555" width="18.7109375" style="1" bestFit="1" customWidth="1"/>
    <col min="12556" max="12556" width="18.85546875" style="1" bestFit="1" customWidth="1"/>
    <col min="12557" max="12800" width="11.42578125" style="1"/>
    <col min="12801" max="12802" width="3.85546875" style="1" customWidth="1"/>
    <col min="12803" max="12803" width="4.85546875" style="1" bestFit="1" customWidth="1"/>
    <col min="12804" max="12804" width="3.7109375" style="1" customWidth="1"/>
    <col min="12805" max="12805" width="36.7109375" style="1" customWidth="1"/>
    <col min="12806" max="12806" width="23" style="1" bestFit="1" customWidth="1"/>
    <col min="12807" max="12807" width="23.42578125" style="1" bestFit="1" customWidth="1"/>
    <col min="12808" max="12808" width="23.28515625" style="1" bestFit="1" customWidth="1"/>
    <col min="12809" max="12809" width="23.28515625" style="1" customWidth="1"/>
    <col min="12810" max="12810" width="23.5703125" style="1" bestFit="1" customWidth="1"/>
    <col min="12811" max="12811" width="18.7109375" style="1" bestFit="1" customWidth="1"/>
    <col min="12812" max="12812" width="18.85546875" style="1" bestFit="1" customWidth="1"/>
    <col min="12813" max="13056" width="11.42578125" style="1"/>
    <col min="13057" max="13058" width="3.85546875" style="1" customWidth="1"/>
    <col min="13059" max="13059" width="4.85546875" style="1" bestFit="1" customWidth="1"/>
    <col min="13060" max="13060" width="3.7109375" style="1" customWidth="1"/>
    <col min="13061" max="13061" width="36.7109375" style="1" customWidth="1"/>
    <col min="13062" max="13062" width="23" style="1" bestFit="1" customWidth="1"/>
    <col min="13063" max="13063" width="23.42578125" style="1" bestFit="1" customWidth="1"/>
    <col min="13064" max="13064" width="23.28515625" style="1" bestFit="1" customWidth="1"/>
    <col min="13065" max="13065" width="23.28515625" style="1" customWidth="1"/>
    <col min="13066" max="13066" width="23.5703125" style="1" bestFit="1" customWidth="1"/>
    <col min="13067" max="13067" width="18.7109375" style="1" bestFit="1" customWidth="1"/>
    <col min="13068" max="13068" width="18.85546875" style="1" bestFit="1" customWidth="1"/>
    <col min="13069" max="13312" width="11.42578125" style="1"/>
    <col min="13313" max="13314" width="3.85546875" style="1" customWidth="1"/>
    <col min="13315" max="13315" width="4.85546875" style="1" bestFit="1" customWidth="1"/>
    <col min="13316" max="13316" width="3.7109375" style="1" customWidth="1"/>
    <col min="13317" max="13317" width="36.7109375" style="1" customWidth="1"/>
    <col min="13318" max="13318" width="23" style="1" bestFit="1" customWidth="1"/>
    <col min="13319" max="13319" width="23.42578125" style="1" bestFit="1" customWidth="1"/>
    <col min="13320" max="13320" width="23.28515625" style="1" bestFit="1" customWidth="1"/>
    <col min="13321" max="13321" width="23.28515625" style="1" customWidth="1"/>
    <col min="13322" max="13322" width="23.5703125" style="1" bestFit="1" customWidth="1"/>
    <col min="13323" max="13323" width="18.7109375" style="1" bestFit="1" customWidth="1"/>
    <col min="13324" max="13324" width="18.85546875" style="1" bestFit="1" customWidth="1"/>
    <col min="13325" max="13568" width="11.42578125" style="1"/>
    <col min="13569" max="13570" width="3.85546875" style="1" customWidth="1"/>
    <col min="13571" max="13571" width="4.85546875" style="1" bestFit="1" customWidth="1"/>
    <col min="13572" max="13572" width="3.7109375" style="1" customWidth="1"/>
    <col min="13573" max="13573" width="36.7109375" style="1" customWidth="1"/>
    <col min="13574" max="13574" width="23" style="1" bestFit="1" customWidth="1"/>
    <col min="13575" max="13575" width="23.42578125" style="1" bestFit="1" customWidth="1"/>
    <col min="13576" max="13576" width="23.28515625" style="1" bestFit="1" customWidth="1"/>
    <col min="13577" max="13577" width="23.28515625" style="1" customWidth="1"/>
    <col min="13578" max="13578" width="23.5703125" style="1" bestFit="1" customWidth="1"/>
    <col min="13579" max="13579" width="18.7109375" style="1" bestFit="1" customWidth="1"/>
    <col min="13580" max="13580" width="18.85546875" style="1" bestFit="1" customWidth="1"/>
    <col min="13581" max="13824" width="11.42578125" style="1"/>
    <col min="13825" max="13826" width="3.85546875" style="1" customWidth="1"/>
    <col min="13827" max="13827" width="4.85546875" style="1" bestFit="1" customWidth="1"/>
    <col min="13828" max="13828" width="3.7109375" style="1" customWidth="1"/>
    <col min="13829" max="13829" width="36.7109375" style="1" customWidth="1"/>
    <col min="13830" max="13830" width="23" style="1" bestFit="1" customWidth="1"/>
    <col min="13831" max="13831" width="23.42578125" style="1" bestFit="1" customWidth="1"/>
    <col min="13832" max="13832" width="23.28515625" style="1" bestFit="1" customWidth="1"/>
    <col min="13833" max="13833" width="23.28515625" style="1" customWidth="1"/>
    <col min="13834" max="13834" width="23.5703125" style="1" bestFit="1" customWidth="1"/>
    <col min="13835" max="13835" width="18.7109375" style="1" bestFit="1" customWidth="1"/>
    <col min="13836" max="13836" width="18.85546875" style="1" bestFit="1" customWidth="1"/>
    <col min="13837" max="14080" width="11.42578125" style="1"/>
    <col min="14081" max="14082" width="3.85546875" style="1" customWidth="1"/>
    <col min="14083" max="14083" width="4.85546875" style="1" bestFit="1" customWidth="1"/>
    <col min="14084" max="14084" width="3.7109375" style="1" customWidth="1"/>
    <col min="14085" max="14085" width="36.7109375" style="1" customWidth="1"/>
    <col min="14086" max="14086" width="23" style="1" bestFit="1" customWidth="1"/>
    <col min="14087" max="14087" width="23.42578125" style="1" bestFit="1" customWidth="1"/>
    <col min="14088" max="14088" width="23.28515625" style="1" bestFit="1" customWidth="1"/>
    <col min="14089" max="14089" width="23.28515625" style="1" customWidth="1"/>
    <col min="14090" max="14090" width="23.5703125" style="1" bestFit="1" customWidth="1"/>
    <col min="14091" max="14091" width="18.7109375" style="1" bestFit="1" customWidth="1"/>
    <col min="14092" max="14092" width="18.85546875" style="1" bestFit="1" customWidth="1"/>
    <col min="14093" max="14336" width="11.42578125" style="1"/>
    <col min="14337" max="14338" width="3.85546875" style="1" customWidth="1"/>
    <col min="14339" max="14339" width="4.85546875" style="1" bestFit="1" customWidth="1"/>
    <col min="14340" max="14340" width="3.7109375" style="1" customWidth="1"/>
    <col min="14341" max="14341" width="36.7109375" style="1" customWidth="1"/>
    <col min="14342" max="14342" width="23" style="1" bestFit="1" customWidth="1"/>
    <col min="14343" max="14343" width="23.42578125" style="1" bestFit="1" customWidth="1"/>
    <col min="14344" max="14344" width="23.28515625" style="1" bestFit="1" customWidth="1"/>
    <col min="14345" max="14345" width="23.28515625" style="1" customWidth="1"/>
    <col min="14346" max="14346" width="23.5703125" style="1" bestFit="1" customWidth="1"/>
    <col min="14347" max="14347" width="18.7109375" style="1" bestFit="1" customWidth="1"/>
    <col min="14348" max="14348" width="18.85546875" style="1" bestFit="1" customWidth="1"/>
    <col min="14349" max="14592" width="11.42578125" style="1"/>
    <col min="14593" max="14594" width="3.85546875" style="1" customWidth="1"/>
    <col min="14595" max="14595" width="4.85546875" style="1" bestFit="1" customWidth="1"/>
    <col min="14596" max="14596" width="3.7109375" style="1" customWidth="1"/>
    <col min="14597" max="14597" width="36.7109375" style="1" customWidth="1"/>
    <col min="14598" max="14598" width="23" style="1" bestFit="1" customWidth="1"/>
    <col min="14599" max="14599" width="23.42578125" style="1" bestFit="1" customWidth="1"/>
    <col min="14600" max="14600" width="23.28515625" style="1" bestFit="1" customWidth="1"/>
    <col min="14601" max="14601" width="23.28515625" style="1" customWidth="1"/>
    <col min="14602" max="14602" width="23.5703125" style="1" bestFit="1" customWidth="1"/>
    <col min="14603" max="14603" width="18.7109375" style="1" bestFit="1" customWidth="1"/>
    <col min="14604" max="14604" width="18.85546875" style="1" bestFit="1" customWidth="1"/>
    <col min="14605" max="14848" width="11.42578125" style="1"/>
    <col min="14849" max="14850" width="3.85546875" style="1" customWidth="1"/>
    <col min="14851" max="14851" width="4.85546875" style="1" bestFit="1" customWidth="1"/>
    <col min="14852" max="14852" width="3.7109375" style="1" customWidth="1"/>
    <col min="14853" max="14853" width="36.7109375" style="1" customWidth="1"/>
    <col min="14854" max="14854" width="23" style="1" bestFit="1" customWidth="1"/>
    <col min="14855" max="14855" width="23.42578125" style="1" bestFit="1" customWidth="1"/>
    <col min="14856" max="14856" width="23.28515625" style="1" bestFit="1" customWidth="1"/>
    <col min="14857" max="14857" width="23.28515625" style="1" customWidth="1"/>
    <col min="14858" max="14858" width="23.5703125" style="1" bestFit="1" customWidth="1"/>
    <col min="14859" max="14859" width="18.7109375" style="1" bestFit="1" customWidth="1"/>
    <col min="14860" max="14860" width="18.85546875" style="1" bestFit="1" customWidth="1"/>
    <col min="14861" max="15104" width="11.42578125" style="1"/>
    <col min="15105" max="15106" width="3.85546875" style="1" customWidth="1"/>
    <col min="15107" max="15107" width="4.85546875" style="1" bestFit="1" customWidth="1"/>
    <col min="15108" max="15108" width="3.7109375" style="1" customWidth="1"/>
    <col min="15109" max="15109" width="36.7109375" style="1" customWidth="1"/>
    <col min="15110" max="15110" width="23" style="1" bestFit="1" customWidth="1"/>
    <col min="15111" max="15111" width="23.42578125" style="1" bestFit="1" customWidth="1"/>
    <col min="15112" max="15112" width="23.28515625" style="1" bestFit="1" customWidth="1"/>
    <col min="15113" max="15113" width="23.28515625" style="1" customWidth="1"/>
    <col min="15114" max="15114" width="23.5703125" style="1" bestFit="1" customWidth="1"/>
    <col min="15115" max="15115" width="18.7109375" style="1" bestFit="1" customWidth="1"/>
    <col min="15116" max="15116" width="18.85546875" style="1" bestFit="1" customWidth="1"/>
    <col min="15117" max="15360" width="11.42578125" style="1"/>
    <col min="15361" max="15362" width="3.85546875" style="1" customWidth="1"/>
    <col min="15363" max="15363" width="4.85546875" style="1" bestFit="1" customWidth="1"/>
    <col min="15364" max="15364" width="3.7109375" style="1" customWidth="1"/>
    <col min="15365" max="15365" width="36.7109375" style="1" customWidth="1"/>
    <col min="15366" max="15366" width="23" style="1" bestFit="1" customWidth="1"/>
    <col min="15367" max="15367" width="23.42578125" style="1" bestFit="1" customWidth="1"/>
    <col min="15368" max="15368" width="23.28515625" style="1" bestFit="1" customWidth="1"/>
    <col min="15369" max="15369" width="23.28515625" style="1" customWidth="1"/>
    <col min="15370" max="15370" width="23.5703125" style="1" bestFit="1" customWidth="1"/>
    <col min="15371" max="15371" width="18.7109375" style="1" bestFit="1" customWidth="1"/>
    <col min="15372" max="15372" width="18.85546875" style="1" bestFit="1" customWidth="1"/>
    <col min="15373" max="15616" width="11.42578125" style="1"/>
    <col min="15617" max="15618" width="3.85546875" style="1" customWidth="1"/>
    <col min="15619" max="15619" width="4.85546875" style="1" bestFit="1" customWidth="1"/>
    <col min="15620" max="15620" width="3.7109375" style="1" customWidth="1"/>
    <col min="15621" max="15621" width="36.7109375" style="1" customWidth="1"/>
    <col min="15622" max="15622" width="23" style="1" bestFit="1" customWidth="1"/>
    <col min="15623" max="15623" width="23.42578125" style="1" bestFit="1" customWidth="1"/>
    <col min="15624" max="15624" width="23.28515625" style="1" bestFit="1" customWidth="1"/>
    <col min="15625" max="15625" width="23.28515625" style="1" customWidth="1"/>
    <col min="15626" max="15626" width="23.5703125" style="1" bestFit="1" customWidth="1"/>
    <col min="15627" max="15627" width="18.7109375" style="1" bestFit="1" customWidth="1"/>
    <col min="15628" max="15628" width="18.85546875" style="1" bestFit="1" customWidth="1"/>
    <col min="15629" max="15872" width="11.42578125" style="1"/>
    <col min="15873" max="15874" width="3.85546875" style="1" customWidth="1"/>
    <col min="15875" max="15875" width="4.85546875" style="1" bestFit="1" customWidth="1"/>
    <col min="15876" max="15876" width="3.7109375" style="1" customWidth="1"/>
    <col min="15877" max="15877" width="36.7109375" style="1" customWidth="1"/>
    <col min="15878" max="15878" width="23" style="1" bestFit="1" customWidth="1"/>
    <col min="15879" max="15879" width="23.42578125" style="1" bestFit="1" customWidth="1"/>
    <col min="15880" max="15880" width="23.28515625" style="1" bestFit="1" customWidth="1"/>
    <col min="15881" max="15881" width="23.28515625" style="1" customWidth="1"/>
    <col min="15882" max="15882" width="23.5703125" style="1" bestFit="1" customWidth="1"/>
    <col min="15883" max="15883" width="18.7109375" style="1" bestFit="1" customWidth="1"/>
    <col min="15884" max="15884" width="18.85546875" style="1" bestFit="1" customWidth="1"/>
    <col min="15885" max="16128" width="11.42578125" style="1"/>
    <col min="16129" max="16130" width="3.85546875" style="1" customWidth="1"/>
    <col min="16131" max="16131" width="4.85546875" style="1" bestFit="1" customWidth="1"/>
    <col min="16132" max="16132" width="3.7109375" style="1" customWidth="1"/>
    <col min="16133" max="16133" width="36.7109375" style="1" customWidth="1"/>
    <col min="16134" max="16134" width="23" style="1" bestFit="1" customWidth="1"/>
    <col min="16135" max="16135" width="23.42578125" style="1" bestFit="1" customWidth="1"/>
    <col min="16136" max="16136" width="23.28515625" style="1" bestFit="1" customWidth="1"/>
    <col min="16137" max="16137" width="23.28515625" style="1" customWidth="1"/>
    <col min="16138" max="16138" width="23.5703125" style="1" bestFit="1" customWidth="1"/>
    <col min="16139" max="16139" width="18.7109375" style="1" bestFit="1" customWidth="1"/>
    <col min="16140" max="16140" width="18.85546875" style="1" bestFit="1" customWidth="1"/>
    <col min="16141" max="16384" width="11.42578125" style="1"/>
  </cols>
  <sheetData>
    <row r="1" spans="1:12">
      <c r="A1" s="451" t="s">
        <v>0</v>
      </c>
      <c r="B1" s="452"/>
      <c r="C1" s="452"/>
      <c r="D1" s="452"/>
      <c r="E1" s="452"/>
      <c r="F1" s="452"/>
      <c r="G1" s="452"/>
      <c r="H1" s="452"/>
      <c r="I1" s="452"/>
      <c r="J1" s="453"/>
      <c r="K1" s="412"/>
      <c r="L1" s="412"/>
    </row>
    <row r="2" spans="1:12">
      <c r="A2" s="454" t="s">
        <v>1</v>
      </c>
      <c r="B2" s="455"/>
      <c r="C2" s="455"/>
      <c r="D2" s="455"/>
      <c r="E2" s="455"/>
      <c r="F2" s="455"/>
      <c r="G2" s="455"/>
      <c r="H2" s="455"/>
      <c r="I2" s="455"/>
      <c r="J2" s="456"/>
      <c r="K2" s="412"/>
      <c r="L2" s="412"/>
    </row>
    <row r="3" spans="1:12">
      <c r="A3" s="454" t="s">
        <v>643</v>
      </c>
      <c r="B3" s="455"/>
      <c r="C3" s="455"/>
      <c r="D3" s="455"/>
      <c r="E3" s="455"/>
      <c r="F3" s="455"/>
      <c r="G3" s="455"/>
      <c r="H3" s="455"/>
      <c r="I3" s="455"/>
      <c r="J3" s="456"/>
      <c r="K3" s="412"/>
      <c r="L3" s="412"/>
    </row>
    <row r="4" spans="1:12">
      <c r="A4" s="411"/>
      <c r="B4" s="412"/>
      <c r="C4" s="412"/>
      <c r="D4" s="412"/>
      <c r="E4" s="412"/>
      <c r="F4" s="412"/>
      <c r="G4" s="412"/>
      <c r="H4" s="412"/>
      <c r="I4" s="412"/>
      <c r="J4" s="413"/>
      <c r="K4" s="412"/>
      <c r="L4" s="412"/>
    </row>
    <row r="5" spans="1:12">
      <c r="A5" s="457" t="s">
        <v>2</v>
      </c>
      <c r="B5" s="458"/>
      <c r="C5" s="458"/>
      <c r="D5" s="458"/>
      <c r="E5" s="458"/>
      <c r="F5" s="458"/>
      <c r="G5" s="458"/>
      <c r="H5" s="458"/>
      <c r="I5" s="458"/>
      <c r="J5" s="459"/>
      <c r="K5" s="412"/>
      <c r="L5" s="412"/>
    </row>
    <row r="6" spans="1:12">
      <c r="A6" s="36"/>
      <c r="B6" s="8"/>
      <c r="C6" s="8"/>
      <c r="D6" s="7"/>
      <c r="E6" s="7"/>
      <c r="F6" s="7"/>
      <c r="G6" s="7"/>
      <c r="H6" s="8"/>
      <c r="I6" s="8"/>
      <c r="J6" s="9"/>
    </row>
    <row r="7" spans="1:12">
      <c r="A7" s="36" t="s">
        <v>644</v>
      </c>
      <c r="B7" s="8"/>
      <c r="C7" s="8"/>
      <c r="D7" s="7"/>
      <c r="E7" s="7"/>
      <c r="F7" s="7"/>
      <c r="G7" s="7"/>
      <c r="H7" s="8"/>
      <c r="I7" s="8"/>
      <c r="J7" s="9"/>
    </row>
    <row r="8" spans="1:12">
      <c r="A8" s="36"/>
      <c r="B8" s="8"/>
      <c r="C8" s="8"/>
      <c r="D8" s="7"/>
      <c r="E8" s="7"/>
      <c r="F8" s="7"/>
      <c r="G8" s="7"/>
      <c r="H8" s="8"/>
      <c r="I8" s="8"/>
      <c r="J8" s="9"/>
    </row>
    <row r="9" spans="1:12">
      <c r="A9" s="36"/>
      <c r="B9" s="8"/>
      <c r="C9" s="8"/>
      <c r="D9" s="7"/>
      <c r="E9" s="7"/>
      <c r="F9" s="7"/>
      <c r="G9" s="7"/>
      <c r="H9" s="8"/>
      <c r="I9" s="8"/>
      <c r="J9" s="9"/>
    </row>
    <row r="10" spans="1:12">
      <c r="A10" s="460" t="s">
        <v>3</v>
      </c>
      <c r="B10" s="461"/>
      <c r="C10" s="461"/>
      <c r="D10" s="461"/>
      <c r="E10" s="414" t="s">
        <v>4</v>
      </c>
      <c r="F10" s="461" t="s">
        <v>5</v>
      </c>
      <c r="G10" s="461"/>
      <c r="H10" s="461"/>
      <c r="I10" s="461"/>
      <c r="J10" s="462"/>
    </row>
    <row r="11" spans="1:12" ht="13.5" thickBot="1">
      <c r="A11" s="2"/>
      <c r="B11" s="3"/>
      <c r="C11" s="3"/>
      <c r="D11" s="3"/>
      <c r="E11" s="4"/>
      <c r="F11" s="3" t="s">
        <v>6</v>
      </c>
      <c r="G11" s="3" t="s">
        <v>7</v>
      </c>
      <c r="H11" s="3" t="s">
        <v>8</v>
      </c>
      <c r="I11" s="3" t="s">
        <v>9</v>
      </c>
      <c r="J11" s="5" t="s">
        <v>10</v>
      </c>
    </row>
    <row r="12" spans="1:12" ht="14.25" thickTop="1" thickBot="1">
      <c r="A12" s="411"/>
      <c r="B12" s="412"/>
      <c r="C12" s="412"/>
      <c r="D12" s="6"/>
      <c r="E12" s="7"/>
      <c r="F12" s="7"/>
      <c r="G12" s="7"/>
      <c r="H12" s="8"/>
      <c r="I12" s="8"/>
      <c r="J12" s="9"/>
    </row>
    <row r="13" spans="1:12">
      <c r="A13" s="409">
        <v>1</v>
      </c>
      <c r="B13" s="410">
        <v>0</v>
      </c>
      <c r="C13" s="410" t="s">
        <v>11</v>
      </c>
      <c r="D13" s="10" t="s">
        <v>11</v>
      </c>
      <c r="E13" s="11" t="s">
        <v>12</v>
      </c>
      <c r="F13" s="12">
        <f>+F15+F20+F25+F31+F34+F41</f>
        <v>0</v>
      </c>
      <c r="G13" s="12">
        <f>+G15+G20+G25+G31+G34+G41</f>
        <v>2653466</v>
      </c>
      <c r="H13" s="12">
        <f>+H15+H20+H25+H31+H34+H41</f>
        <v>0</v>
      </c>
      <c r="I13" s="12">
        <f>+I15+I20+I25+I31+I34+I41</f>
        <v>0</v>
      </c>
      <c r="J13" s="13">
        <f>SUM(F13:I13)</f>
        <v>2653466</v>
      </c>
    </row>
    <row r="14" spans="1:12">
      <c r="A14" s="411"/>
      <c r="B14" s="412"/>
      <c r="C14" s="412"/>
      <c r="D14" s="6"/>
      <c r="E14" s="7"/>
      <c r="F14" s="7"/>
      <c r="G14" s="7"/>
      <c r="H14" s="7"/>
      <c r="I14" s="7"/>
      <c r="J14" s="9"/>
      <c r="K14" s="14">
        <f>+J13-J24</f>
        <v>2653466</v>
      </c>
    </row>
    <row r="15" spans="1:12" s="18" customFormat="1" hidden="1">
      <c r="A15" s="411" t="s">
        <v>11</v>
      </c>
      <c r="B15" s="412"/>
      <c r="C15" s="412">
        <v>1</v>
      </c>
      <c r="D15" s="412"/>
      <c r="E15" s="8" t="s">
        <v>13</v>
      </c>
      <c r="F15" s="15">
        <f>SUM(F16:F19)</f>
        <v>0</v>
      </c>
      <c r="G15" s="15">
        <f>SUM(G16:G19)</f>
        <v>0</v>
      </c>
      <c r="H15" s="15">
        <f>SUM(H16:H19)</f>
        <v>0</v>
      </c>
      <c r="I15" s="15">
        <f>SUM(I16:I19)</f>
        <v>0</v>
      </c>
      <c r="J15" s="16">
        <f>SUM(F15:I15)</f>
        <v>0</v>
      </c>
      <c r="K15" s="17"/>
    </row>
    <row r="16" spans="1:12" hidden="1">
      <c r="A16" s="411"/>
      <c r="B16" s="412"/>
      <c r="C16" s="412" t="s">
        <v>11</v>
      </c>
      <c r="D16" s="6">
        <v>1</v>
      </c>
      <c r="E16" s="7" t="s">
        <v>14</v>
      </c>
      <c r="F16" s="19">
        <f>+[7]PRG1!F16+[7]Auditoría!F16</f>
        <v>0</v>
      </c>
      <c r="G16" s="19">
        <f>+[7]PRG2!F16</f>
        <v>0</v>
      </c>
      <c r="H16" s="19">
        <f>+[7]PROG3!F16</f>
        <v>0</v>
      </c>
      <c r="I16" s="19">
        <f>+[7]PROG4!F16</f>
        <v>0</v>
      </c>
      <c r="J16" s="16">
        <f t="shared" ref="J16:J79" si="0">SUM(F16:I16)</f>
        <v>0</v>
      </c>
      <c r="K16" s="20"/>
      <c r="L16" s="14">
        <f>+J13+F49+F58+F59+F61+F73</f>
        <v>7883466</v>
      </c>
    </row>
    <row r="17" spans="1:12" hidden="1">
      <c r="A17" s="411"/>
      <c r="B17" s="412"/>
      <c r="C17" s="412"/>
      <c r="D17" s="6">
        <v>2</v>
      </c>
      <c r="E17" s="7" t="s">
        <v>15</v>
      </c>
      <c r="F17" s="19">
        <f>+[7]PRG1!F17+[7]Auditoría!F17</f>
        <v>0</v>
      </c>
      <c r="G17" s="19">
        <f>+[7]PRG2!F17</f>
        <v>0</v>
      </c>
      <c r="H17" s="19">
        <f>+[7]PROG3!F17</f>
        <v>0</v>
      </c>
      <c r="I17" s="19">
        <f>+[7]PROG4!F17</f>
        <v>0</v>
      </c>
      <c r="J17" s="16">
        <f t="shared" si="0"/>
        <v>0</v>
      </c>
      <c r="K17" s="20"/>
      <c r="L17" s="14"/>
    </row>
    <row r="18" spans="1:12" hidden="1">
      <c r="A18" s="411"/>
      <c r="B18" s="412"/>
      <c r="C18" s="412"/>
      <c r="D18" s="6">
        <v>3</v>
      </c>
      <c r="E18" s="7" t="s">
        <v>16</v>
      </c>
      <c r="F18" s="19">
        <f>+[7]PRG1!F18+[7]Auditoría!F18</f>
        <v>0</v>
      </c>
      <c r="G18" s="19">
        <f>+[7]PRG2!F18</f>
        <v>0</v>
      </c>
      <c r="H18" s="19">
        <f>+[7]PROG3!F18</f>
        <v>0</v>
      </c>
      <c r="I18" s="19">
        <f>+[7]PROG4!F18</f>
        <v>0</v>
      </c>
      <c r="J18" s="16">
        <f t="shared" si="0"/>
        <v>0</v>
      </c>
      <c r="K18" s="20">
        <f>SUM(F16:F24)</f>
        <v>0</v>
      </c>
    </row>
    <row r="19" spans="1:12" hidden="1">
      <c r="A19" s="411"/>
      <c r="B19" s="412"/>
      <c r="C19" s="412"/>
      <c r="D19" s="6">
        <v>5</v>
      </c>
      <c r="E19" s="7" t="s">
        <v>17</v>
      </c>
      <c r="F19" s="19">
        <f>+[7]PRG1!F19+[7]Auditoría!F19</f>
        <v>0</v>
      </c>
      <c r="G19" s="19">
        <f>+[7]PRG2!F19</f>
        <v>0</v>
      </c>
      <c r="H19" s="19">
        <f>+[7]PROG3!F19</f>
        <v>0</v>
      </c>
      <c r="I19" s="19">
        <f>+[7]PROG4!F19</f>
        <v>0</v>
      </c>
      <c r="J19" s="16">
        <f t="shared" si="0"/>
        <v>0</v>
      </c>
      <c r="K19" s="20"/>
    </row>
    <row r="20" spans="1:12" s="18" customFormat="1">
      <c r="A20" s="411"/>
      <c r="B20" s="412"/>
      <c r="C20" s="412">
        <v>2</v>
      </c>
      <c r="D20" s="412"/>
      <c r="E20" s="8" t="s">
        <v>18</v>
      </c>
      <c r="F20" s="15">
        <f>SUM(F21:F24)</f>
        <v>0</v>
      </c>
      <c r="G20" s="15">
        <f>SUM(G21:G24)</f>
        <v>2000000</v>
      </c>
      <c r="H20" s="15">
        <f>SUM(H21:H24)</f>
        <v>0</v>
      </c>
      <c r="I20" s="15">
        <f>SUM(I21:I24)</f>
        <v>0</v>
      </c>
      <c r="J20" s="16">
        <f t="shared" si="0"/>
        <v>2000000</v>
      </c>
      <c r="K20" s="21"/>
    </row>
    <row r="21" spans="1:12">
      <c r="A21" s="411"/>
      <c r="B21" s="412"/>
      <c r="C21" s="412"/>
      <c r="D21" s="6">
        <v>1</v>
      </c>
      <c r="E21" s="7" t="s">
        <v>19</v>
      </c>
      <c r="F21" s="19">
        <f>+[7]PRG1!F21+[7]Auditoría!F21</f>
        <v>0</v>
      </c>
      <c r="G21" s="19">
        <f>+[7]PRG2!F21</f>
        <v>2000000</v>
      </c>
      <c r="H21" s="19">
        <f>+[7]PROG3!F21</f>
        <v>0</v>
      </c>
      <c r="I21" s="19">
        <f>+[7]PROG4!F21</f>
        <v>0</v>
      </c>
      <c r="J21" s="16">
        <f t="shared" si="0"/>
        <v>2000000</v>
      </c>
      <c r="K21" s="20"/>
      <c r="L21" s="14">
        <f>+J15+J21+J22+J26+J27+J29+J30</f>
        <v>2000000</v>
      </c>
    </row>
    <row r="22" spans="1:12" hidden="1">
      <c r="A22" s="411"/>
      <c r="B22" s="412"/>
      <c r="C22" s="412"/>
      <c r="D22" s="6">
        <v>2</v>
      </c>
      <c r="E22" s="7" t="s">
        <v>20</v>
      </c>
      <c r="F22" s="19">
        <f>+[7]PRG1!F22+[7]Auditoría!F22</f>
        <v>0</v>
      </c>
      <c r="G22" s="19">
        <f>+[7]PRG2!F22</f>
        <v>0</v>
      </c>
      <c r="H22" s="19">
        <f>+[7]PROG3!F22</f>
        <v>0</v>
      </c>
      <c r="I22" s="19">
        <f>+[7]PROG4!F22</f>
        <v>0</v>
      </c>
      <c r="J22" s="16">
        <f t="shared" si="0"/>
        <v>0</v>
      </c>
      <c r="L22" s="20">
        <f>+L21-'[8]OTROS CALC.'!$B$10</f>
        <v>-6420103003.3600006</v>
      </c>
    </row>
    <row r="23" spans="1:12" hidden="1">
      <c r="A23" s="411"/>
      <c r="B23" s="412"/>
      <c r="C23" s="412"/>
      <c r="D23" s="6">
        <v>3</v>
      </c>
      <c r="E23" s="7" t="s">
        <v>21</v>
      </c>
      <c r="F23" s="19">
        <f>+[7]PRG1!F23+[7]Auditoría!F23</f>
        <v>0</v>
      </c>
      <c r="G23" s="19">
        <f>+[7]PRG2!F23</f>
        <v>0</v>
      </c>
      <c r="H23" s="19">
        <f>+[7]PROG3!F23</f>
        <v>0</v>
      </c>
      <c r="I23" s="19">
        <f>+[7]PROG4!F23</f>
        <v>0</v>
      </c>
      <c r="J23" s="16">
        <f t="shared" si="0"/>
        <v>0</v>
      </c>
      <c r="K23" s="14">
        <f>+J22+J19</f>
        <v>0</v>
      </c>
    </row>
    <row r="24" spans="1:12" hidden="1">
      <c r="A24" s="411"/>
      <c r="B24" s="412"/>
      <c r="C24" s="412"/>
      <c r="D24" s="6">
        <v>5</v>
      </c>
      <c r="E24" s="7" t="s">
        <v>22</v>
      </c>
      <c r="F24" s="19">
        <f>+[7]PRG1!F24+[7]Auditoría!F24</f>
        <v>0</v>
      </c>
      <c r="G24" s="19">
        <f>+[7]PRG2!F24</f>
        <v>0</v>
      </c>
      <c r="H24" s="19">
        <f>+[7]PROG3!F24</f>
        <v>0</v>
      </c>
      <c r="I24" s="19">
        <f>+[7]PROG4!F24</f>
        <v>0</v>
      </c>
      <c r="J24" s="16">
        <f t="shared" si="0"/>
        <v>0</v>
      </c>
      <c r="K24" s="20"/>
    </row>
    <row r="25" spans="1:12" s="18" customFormat="1">
      <c r="A25" s="411"/>
      <c r="B25" s="412"/>
      <c r="C25" s="412">
        <v>3</v>
      </c>
      <c r="D25" s="412"/>
      <c r="E25" s="8" t="s">
        <v>23</v>
      </c>
      <c r="F25" s="15">
        <f>SUM(F26:F30)</f>
        <v>0</v>
      </c>
      <c r="G25" s="15">
        <f>SUM(G26:G30)</f>
        <v>166665.99999999997</v>
      </c>
      <c r="H25" s="15">
        <f>SUM(H26:H30)</f>
        <v>0</v>
      </c>
      <c r="I25" s="15">
        <f>SUM(I26:I30)</f>
        <v>0</v>
      </c>
      <c r="J25" s="16">
        <f t="shared" si="0"/>
        <v>166665.99999999997</v>
      </c>
      <c r="K25" s="21"/>
    </row>
    <row r="26" spans="1:12" hidden="1">
      <c r="A26" s="411"/>
      <c r="B26" s="412"/>
      <c r="C26" s="412"/>
      <c r="D26" s="6">
        <v>1</v>
      </c>
      <c r="E26" s="7" t="s">
        <v>24</v>
      </c>
      <c r="F26" s="19">
        <f>+[7]PRG1!F26+[7]Auditoría!F26</f>
        <v>0</v>
      </c>
      <c r="G26" s="19">
        <f>+[7]PRG2!F26</f>
        <v>0</v>
      </c>
      <c r="H26" s="19">
        <f>+[7]PROG3!F26</f>
        <v>0</v>
      </c>
      <c r="I26" s="19">
        <f>+[7]PROG4!F26</f>
        <v>0</v>
      </c>
      <c r="J26" s="16">
        <f t="shared" si="0"/>
        <v>0</v>
      </c>
      <c r="K26" s="22">
        <f>+J13+F49</f>
        <v>2653466</v>
      </c>
      <c r="L26" s="1">
        <f>2625183600+950936210+414441210+193889574</f>
        <v>4184450594</v>
      </c>
    </row>
    <row r="27" spans="1:12" hidden="1">
      <c r="A27" s="411"/>
      <c r="B27" s="412"/>
      <c r="C27" s="412"/>
      <c r="D27" s="6">
        <v>2</v>
      </c>
      <c r="E27" s="7" t="s">
        <v>25</v>
      </c>
      <c r="F27" s="19">
        <f>+[7]PRG1!F27+[7]Auditoría!F27</f>
        <v>0</v>
      </c>
      <c r="G27" s="19">
        <f>+[7]PRG2!F27</f>
        <v>0</v>
      </c>
      <c r="H27" s="19">
        <f>+[7]PROG3!F27</f>
        <v>0</v>
      </c>
      <c r="I27" s="19">
        <f>+[7]PROG4!F27</f>
        <v>0</v>
      </c>
      <c r="J27" s="16">
        <f t="shared" si="0"/>
        <v>0</v>
      </c>
      <c r="K27" s="22"/>
    </row>
    <row r="28" spans="1:12">
      <c r="A28" s="411"/>
      <c r="B28" s="412"/>
      <c r="C28" s="412"/>
      <c r="D28" s="6">
        <v>3</v>
      </c>
      <c r="E28" s="7" t="s">
        <v>26</v>
      </c>
      <c r="F28" s="19">
        <f>+[7]PRG1!F28+[7]Auditoría!F28</f>
        <v>0</v>
      </c>
      <c r="G28" s="19">
        <f>+[7]PRG2!F28</f>
        <v>166665.99999999997</v>
      </c>
      <c r="H28" s="19">
        <f>+[7]PROG3!F28</f>
        <v>0</v>
      </c>
      <c r="I28" s="19">
        <f>+[7]PROG4!F28</f>
        <v>0</v>
      </c>
      <c r="J28" s="16">
        <f t="shared" si="0"/>
        <v>166665.99999999997</v>
      </c>
    </row>
    <row r="29" spans="1:12" hidden="1">
      <c r="A29" s="411"/>
      <c r="B29" s="412"/>
      <c r="C29" s="412"/>
      <c r="D29" s="6">
        <v>4</v>
      </c>
      <c r="E29" s="7" t="s">
        <v>27</v>
      </c>
      <c r="F29" s="19">
        <f>+[7]PRG1!F29+[7]Auditoría!F29</f>
        <v>0</v>
      </c>
      <c r="G29" s="19">
        <f>+[7]PRG2!F29</f>
        <v>0</v>
      </c>
      <c r="H29" s="19">
        <f>+[7]PROG3!F29</f>
        <v>0</v>
      </c>
      <c r="I29" s="19">
        <f>+[7]PROG4!F29</f>
        <v>0</v>
      </c>
      <c r="J29" s="16">
        <f t="shared" si="0"/>
        <v>0</v>
      </c>
      <c r="K29" s="23">
        <f>+J35+J32</f>
        <v>286800</v>
      </c>
    </row>
    <row r="30" spans="1:12" hidden="1">
      <c r="A30" s="411"/>
      <c r="B30" s="412"/>
      <c r="C30" s="412"/>
      <c r="D30" s="6">
        <v>99</v>
      </c>
      <c r="E30" s="7" t="s">
        <v>28</v>
      </c>
      <c r="F30" s="19">
        <f>+[7]PRG1!F30+[7]Auditoría!F30</f>
        <v>0</v>
      </c>
      <c r="G30" s="19">
        <f>+[7]PRG2!F30</f>
        <v>0</v>
      </c>
      <c r="H30" s="19">
        <f>+[7]PROG3!F30</f>
        <v>0</v>
      </c>
      <c r="I30" s="19">
        <f>+[7]PROG4!F30</f>
        <v>0</v>
      </c>
      <c r="J30" s="16">
        <f t="shared" si="0"/>
        <v>0</v>
      </c>
      <c r="K30" s="14">
        <f>+F30+F49</f>
        <v>0</v>
      </c>
    </row>
    <row r="31" spans="1:12" s="18" customFormat="1" ht="25.5">
      <c r="A31" s="411"/>
      <c r="B31" s="412"/>
      <c r="C31" s="412">
        <v>4</v>
      </c>
      <c r="D31" s="412"/>
      <c r="E31" s="24" t="s">
        <v>29</v>
      </c>
      <c r="F31" s="15">
        <f>SUM(F32:F33)</f>
        <v>0</v>
      </c>
      <c r="G31" s="15">
        <f>SUM(G32:G33)</f>
        <v>195000</v>
      </c>
      <c r="H31" s="15">
        <f>SUM(H32:H33)</f>
        <v>0</v>
      </c>
      <c r="I31" s="15">
        <f>SUM(I32:I33)</f>
        <v>0</v>
      </c>
      <c r="J31" s="16">
        <f t="shared" si="0"/>
        <v>195000</v>
      </c>
      <c r="K31" s="17"/>
    </row>
    <row r="32" spans="1:12">
      <c r="A32" s="411"/>
      <c r="B32" s="412"/>
      <c r="C32" s="412"/>
      <c r="D32" s="6">
        <v>1</v>
      </c>
      <c r="E32" s="7" t="s">
        <v>30</v>
      </c>
      <c r="F32" s="19">
        <f>+[7]PRG1!F32+[7]Auditoría!F32</f>
        <v>0</v>
      </c>
      <c r="G32" s="19">
        <f>+[7]PRG2!F32</f>
        <v>185000</v>
      </c>
      <c r="H32" s="19">
        <f>+[7]PROG3!F32</f>
        <v>0</v>
      </c>
      <c r="I32" s="19">
        <f>+[7]PROG4!F32</f>
        <v>0</v>
      </c>
      <c r="J32" s="16">
        <f t="shared" si="0"/>
        <v>185000</v>
      </c>
      <c r="K32" s="14"/>
    </row>
    <row r="33" spans="1:12">
      <c r="A33" s="411"/>
      <c r="B33" s="412"/>
      <c r="C33" s="412"/>
      <c r="D33" s="6">
        <v>5</v>
      </c>
      <c r="E33" s="7" t="s">
        <v>31</v>
      </c>
      <c r="F33" s="19">
        <f>+[7]PRG1!F33+[7]Auditoría!F33</f>
        <v>0</v>
      </c>
      <c r="G33" s="19">
        <f>+[7]PRG2!F33</f>
        <v>10000</v>
      </c>
      <c r="H33" s="19">
        <f>+[7]PROG3!F33</f>
        <v>0</v>
      </c>
      <c r="I33" s="19">
        <f>+[7]PROG4!F33</f>
        <v>0</v>
      </c>
      <c r="J33" s="16">
        <f t="shared" si="0"/>
        <v>10000</v>
      </c>
      <c r="K33" s="14"/>
    </row>
    <row r="34" spans="1:12" s="18" customFormat="1" ht="38.25">
      <c r="A34" s="411"/>
      <c r="B34" s="412"/>
      <c r="C34" s="412">
        <v>5</v>
      </c>
      <c r="D34" s="412"/>
      <c r="E34" s="24" t="s">
        <v>32</v>
      </c>
      <c r="F34" s="15">
        <f>SUM(F35:F39)</f>
        <v>0</v>
      </c>
      <c r="G34" s="15">
        <f>SUM(G35:G39)</f>
        <v>291800</v>
      </c>
      <c r="H34" s="15">
        <f>SUM(H35:H39)</f>
        <v>0</v>
      </c>
      <c r="I34" s="15">
        <f>SUM(I35:I39)</f>
        <v>0</v>
      </c>
      <c r="J34" s="16">
        <f t="shared" si="0"/>
        <v>291800</v>
      </c>
      <c r="K34" s="17"/>
    </row>
    <row r="35" spans="1:12">
      <c r="A35" s="411"/>
      <c r="B35" s="412"/>
      <c r="C35" s="412"/>
      <c r="D35" s="6">
        <v>1</v>
      </c>
      <c r="E35" s="7" t="s">
        <v>33</v>
      </c>
      <c r="F35" s="19">
        <f>+[7]PRG1!F35+[7]Auditoría!F35</f>
        <v>0</v>
      </c>
      <c r="G35" s="19">
        <f>+[7]PRG2!F35</f>
        <v>101800</v>
      </c>
      <c r="H35" s="19">
        <f>+[7]PROG3!F35</f>
        <v>0</v>
      </c>
      <c r="I35" s="19">
        <f>+[7]PROG4!F35</f>
        <v>0</v>
      </c>
      <c r="J35" s="16">
        <f t="shared" si="0"/>
        <v>101800</v>
      </c>
      <c r="K35" s="14"/>
    </row>
    <row r="36" spans="1:12">
      <c r="A36" s="411"/>
      <c r="B36" s="412"/>
      <c r="C36" s="412"/>
      <c r="D36" s="6">
        <v>2</v>
      </c>
      <c r="E36" s="7" t="s">
        <v>34</v>
      </c>
      <c r="F36" s="19">
        <f>+[7]PRG1!F36+[7]Auditoría!F36</f>
        <v>0</v>
      </c>
      <c r="G36" s="19">
        <f>+[7]PRG2!F36</f>
        <v>30000</v>
      </c>
      <c r="H36" s="19">
        <f>+[7]PROG3!F36</f>
        <v>0</v>
      </c>
      <c r="I36" s="19">
        <f>+[7]PROG4!F36</f>
        <v>0</v>
      </c>
      <c r="J36" s="16">
        <f t="shared" si="0"/>
        <v>30000</v>
      </c>
      <c r="K36" s="14"/>
    </row>
    <row r="37" spans="1:12">
      <c r="A37" s="411"/>
      <c r="B37" s="412"/>
      <c r="C37" s="412"/>
      <c r="D37" s="6">
        <v>3</v>
      </c>
      <c r="E37" s="7" t="s">
        <v>35</v>
      </c>
      <c r="F37" s="19">
        <f>+[7]PRG1!F37+[7]Auditoría!F37</f>
        <v>0</v>
      </c>
      <c r="G37" s="19">
        <f>+[7]PRG2!F37</f>
        <v>60000</v>
      </c>
      <c r="H37" s="19">
        <f>+[7]PROG3!F37</f>
        <v>0</v>
      </c>
      <c r="I37" s="19">
        <f>+[7]PROG4!F37</f>
        <v>0</v>
      </c>
      <c r="J37" s="16">
        <f t="shared" si="0"/>
        <v>60000</v>
      </c>
      <c r="K37" s="14"/>
    </row>
    <row r="38" spans="1:12" ht="25.5" hidden="1">
      <c r="A38" s="411"/>
      <c r="B38" s="412"/>
      <c r="C38" s="412"/>
      <c r="D38" s="6">
        <v>4</v>
      </c>
      <c r="E38" s="25" t="s">
        <v>36</v>
      </c>
      <c r="F38" s="19">
        <f>+[7]PRG1!F38+[7]Auditoría!F38</f>
        <v>0</v>
      </c>
      <c r="G38" s="19">
        <f>+[7]PRG2!F38</f>
        <v>0</v>
      </c>
      <c r="H38" s="19">
        <f>+[7]PROG3!F38</f>
        <v>0</v>
      </c>
      <c r="I38" s="19">
        <f>+[7]PROG4!F38</f>
        <v>0</v>
      </c>
      <c r="J38" s="16">
        <f t="shared" si="0"/>
        <v>0</v>
      </c>
      <c r="K38" s="14"/>
    </row>
    <row r="39" spans="1:12" ht="25.5">
      <c r="A39" s="411"/>
      <c r="B39" s="412"/>
      <c r="C39" s="412"/>
      <c r="D39" s="6">
        <v>5</v>
      </c>
      <c r="E39" s="25" t="s">
        <v>37</v>
      </c>
      <c r="F39" s="19">
        <f>+[7]PRG1!F39+[7]Auditoría!F39</f>
        <v>0</v>
      </c>
      <c r="G39" s="19">
        <f>+[7]PRG2!F39</f>
        <v>100000</v>
      </c>
      <c r="H39" s="19">
        <f>+[7]PROG3!F39</f>
        <v>0</v>
      </c>
      <c r="I39" s="19">
        <f>+[7]PROG4!F39</f>
        <v>0</v>
      </c>
      <c r="J39" s="16">
        <f t="shared" si="0"/>
        <v>100000</v>
      </c>
      <c r="K39" s="14"/>
    </row>
    <row r="40" spans="1:12" hidden="1">
      <c r="A40" s="411"/>
      <c r="B40" s="412"/>
      <c r="C40" s="412"/>
      <c r="D40" s="6"/>
      <c r="E40" s="7"/>
      <c r="F40" s="19"/>
      <c r="G40" s="19" t="s">
        <v>11</v>
      </c>
      <c r="H40" s="19" t="s">
        <v>11</v>
      </c>
      <c r="I40" s="19" t="s">
        <v>11</v>
      </c>
      <c r="J40" s="16">
        <f t="shared" si="0"/>
        <v>0</v>
      </c>
      <c r="K40" s="14"/>
    </row>
    <row r="41" spans="1:12" s="18" customFormat="1" hidden="1">
      <c r="A41" s="411"/>
      <c r="B41" s="412"/>
      <c r="C41" s="412">
        <v>99</v>
      </c>
      <c r="D41" s="412"/>
      <c r="E41" s="8" t="s">
        <v>38</v>
      </c>
      <c r="F41" s="15">
        <f>SUM(F42:F43)</f>
        <v>0</v>
      </c>
      <c r="G41" s="15">
        <f>SUM(G42:G43)</f>
        <v>0</v>
      </c>
      <c r="H41" s="15">
        <f>SUM(H42:H43)</f>
        <v>0</v>
      </c>
      <c r="I41" s="15">
        <f>SUM(I42:I43)</f>
        <v>0</v>
      </c>
      <c r="J41" s="16">
        <f t="shared" si="0"/>
        <v>0</v>
      </c>
      <c r="K41" s="17"/>
    </row>
    <row r="42" spans="1:12" hidden="1">
      <c r="A42" s="411"/>
      <c r="B42" s="412"/>
      <c r="C42" s="412"/>
      <c r="D42" s="6">
        <v>1</v>
      </c>
      <c r="E42" s="7" t="s">
        <v>39</v>
      </c>
      <c r="F42" s="19">
        <f>+[7]PRG1!F42+[7]Auditoría!F42</f>
        <v>0</v>
      </c>
      <c r="G42" s="19">
        <f>+[7]PRG2!F42</f>
        <v>0</v>
      </c>
      <c r="H42" s="19">
        <f>+[7]PROG3!F42</f>
        <v>0</v>
      </c>
      <c r="I42" s="19">
        <f>+[7]PROG4!F42</f>
        <v>0</v>
      </c>
      <c r="J42" s="16">
        <f t="shared" si="0"/>
        <v>0</v>
      </c>
      <c r="K42" s="14"/>
    </row>
    <row r="43" spans="1:12" hidden="1">
      <c r="A43" s="411"/>
      <c r="B43" s="412"/>
      <c r="C43" s="412"/>
      <c r="D43" s="6">
        <v>99</v>
      </c>
      <c r="E43" s="7" t="s">
        <v>40</v>
      </c>
      <c r="F43" s="19">
        <f>+[7]PRG1!F43+[7]Auditoría!F43</f>
        <v>0</v>
      </c>
      <c r="G43" s="19">
        <f>+[7]PRG2!F43</f>
        <v>0</v>
      </c>
      <c r="H43" s="19" t="str">
        <f>+[7]PROG3!F43</f>
        <v xml:space="preserve"> </v>
      </c>
      <c r="I43" s="19" t="str">
        <f>+[7]PROG4!F43</f>
        <v xml:space="preserve"> </v>
      </c>
      <c r="J43" s="16">
        <f t="shared" si="0"/>
        <v>0</v>
      </c>
      <c r="K43" s="14"/>
    </row>
    <row r="44" spans="1:12" hidden="1">
      <c r="A44" s="411"/>
      <c r="B44" s="412"/>
      <c r="C44" s="412"/>
      <c r="D44" s="6"/>
      <c r="E44" s="7"/>
      <c r="F44" s="19"/>
      <c r="G44" s="19">
        <f>+[7]PRG2!F44</f>
        <v>0</v>
      </c>
      <c r="H44" s="19">
        <f>+[7]PROG3!F44</f>
        <v>0</v>
      </c>
      <c r="I44" s="19">
        <f>+[7]PROG4!F44</f>
        <v>0</v>
      </c>
      <c r="J44" s="16">
        <f t="shared" si="0"/>
        <v>0</v>
      </c>
    </row>
    <row r="45" spans="1:12" ht="12" customHeight="1">
      <c r="A45" s="411" t="s">
        <v>11</v>
      </c>
      <c r="B45" s="412">
        <v>1</v>
      </c>
      <c r="C45" s="412"/>
      <c r="D45" s="6"/>
      <c r="E45" s="26" t="s">
        <v>41</v>
      </c>
      <c r="F45" s="15">
        <f>+F46+F52+F58+F66+F74+F79+F81+F85+F95+F97</f>
        <v>55781953.399999999</v>
      </c>
      <c r="G45" s="15">
        <f>+G46+G52+G58+G66+G74+G79+G81+G85+G95+G97</f>
        <v>1703034129.8499999</v>
      </c>
      <c r="H45" s="15">
        <f>+H46+H52+H58+H66+H74+H79+H81+H85+H95+H97</f>
        <v>898553969.55000007</v>
      </c>
      <c r="I45" s="15">
        <f>+I46+I52+I58+I66+I74+I79+I81+I85+I95+I97</f>
        <v>15855291.27</v>
      </c>
      <c r="J45" s="16">
        <f t="shared" si="0"/>
        <v>2673225344.0700002</v>
      </c>
    </row>
    <row r="46" spans="1:12">
      <c r="A46" s="411"/>
      <c r="B46" s="412"/>
      <c r="C46" s="412">
        <v>1</v>
      </c>
      <c r="D46" s="6"/>
      <c r="E46" s="26" t="s">
        <v>42</v>
      </c>
      <c r="F46" s="15">
        <f>SUM(F47:F51)</f>
        <v>0</v>
      </c>
      <c r="G46" s="15">
        <f>SUM(G47:G51)</f>
        <v>804093.6</v>
      </c>
      <c r="H46" s="15">
        <f>SUM(H47:H51)</f>
        <v>20000000</v>
      </c>
      <c r="I46" s="15">
        <f>SUM(I47:I51)</f>
        <v>0</v>
      </c>
      <c r="J46" s="16">
        <f t="shared" si="0"/>
        <v>20804093.600000001</v>
      </c>
    </row>
    <row r="47" spans="1:12" hidden="1">
      <c r="A47" s="411"/>
      <c r="B47" s="412"/>
      <c r="C47" s="412"/>
      <c r="D47" s="6">
        <v>1</v>
      </c>
      <c r="E47" s="27" t="s">
        <v>43</v>
      </c>
      <c r="F47" s="19">
        <f>+[7]PRG1!F47+[7]Auditoría!F47</f>
        <v>0</v>
      </c>
      <c r="G47" s="19">
        <f>+[7]PRG2!F47</f>
        <v>0</v>
      </c>
      <c r="H47" s="19">
        <f>+[7]PROG3!F47</f>
        <v>0</v>
      </c>
      <c r="I47" s="19">
        <f>+[7]PROG4!F47</f>
        <v>0</v>
      </c>
      <c r="J47" s="16">
        <f t="shared" si="0"/>
        <v>0</v>
      </c>
    </row>
    <row r="48" spans="1:12">
      <c r="A48" s="411"/>
      <c r="B48" s="412"/>
      <c r="C48" s="412"/>
      <c r="D48" s="6">
        <v>2</v>
      </c>
      <c r="E48" s="27" t="s">
        <v>44</v>
      </c>
      <c r="F48" s="19">
        <f>+[7]PRG1!F48+[7]Auditoría!F48</f>
        <v>0</v>
      </c>
      <c r="G48" s="19">
        <f>+[7]PRG2!F48</f>
        <v>804093.6</v>
      </c>
      <c r="H48" s="19">
        <f>+[7]PROG3!F48</f>
        <v>0</v>
      </c>
      <c r="I48" s="19">
        <f>+[7]PROG4!F48</f>
        <v>0</v>
      </c>
      <c r="J48" s="16">
        <f t="shared" si="0"/>
        <v>804093.6</v>
      </c>
      <c r="L48" s="14">
        <f>+F48+F50+J52+J54+L57+J85</f>
        <v>402254375.08000004</v>
      </c>
    </row>
    <row r="49" spans="1:12" hidden="1">
      <c r="A49" s="411"/>
      <c r="B49" s="412"/>
      <c r="C49" s="412"/>
      <c r="D49" s="6">
        <v>3</v>
      </c>
      <c r="E49" s="27" t="s">
        <v>45</v>
      </c>
      <c r="F49" s="19">
        <f>+[7]PRG1!F49+[7]Auditoría!F49</f>
        <v>0</v>
      </c>
      <c r="G49" s="19">
        <f>+[7]PRG2!F49</f>
        <v>0</v>
      </c>
      <c r="H49" s="19">
        <f>+[7]PROG3!F49</f>
        <v>0</v>
      </c>
      <c r="I49" s="19">
        <f>+[7]PROG4!F49</f>
        <v>0</v>
      </c>
      <c r="J49" s="16">
        <f t="shared" si="0"/>
        <v>0</v>
      </c>
    </row>
    <row r="50" spans="1:12">
      <c r="A50" s="411"/>
      <c r="B50" s="412"/>
      <c r="C50" s="412"/>
      <c r="D50" s="6">
        <v>4</v>
      </c>
      <c r="E50" s="27" t="s">
        <v>46</v>
      </c>
      <c r="F50" s="19">
        <f>+[7]PRG1!F50+[7]Auditoría!F50</f>
        <v>0</v>
      </c>
      <c r="G50" s="19">
        <f>+[7]PRG2!F50</f>
        <v>0</v>
      </c>
      <c r="H50" s="19">
        <f>+[7]PROG3!F50</f>
        <v>20000000</v>
      </c>
      <c r="I50" s="19">
        <f>+[7]PROG4!F50</f>
        <v>0</v>
      </c>
      <c r="J50" s="16">
        <f t="shared" si="0"/>
        <v>20000000</v>
      </c>
      <c r="K50" s="14">
        <f>+J47+J48+J50</f>
        <v>20804093.600000001</v>
      </c>
    </row>
    <row r="51" spans="1:12" hidden="1">
      <c r="A51" s="411"/>
      <c r="B51" s="412"/>
      <c r="C51" s="412"/>
      <c r="D51" s="6">
        <v>99</v>
      </c>
      <c r="E51" s="27" t="s">
        <v>47</v>
      </c>
      <c r="F51" s="19">
        <f>+[7]PRG1!F51+[7]Auditoría!F51</f>
        <v>0</v>
      </c>
      <c r="G51" s="19">
        <f>+[7]PRG2!F51</f>
        <v>0</v>
      </c>
      <c r="H51" s="19">
        <f>+[7]PROG3!F51</f>
        <v>0</v>
      </c>
      <c r="I51" s="19">
        <f>+[7]PROG4!F51</f>
        <v>0</v>
      </c>
      <c r="J51" s="16">
        <f t="shared" si="0"/>
        <v>0</v>
      </c>
    </row>
    <row r="52" spans="1:12">
      <c r="A52" s="411"/>
      <c r="B52" s="412"/>
      <c r="C52" s="412">
        <v>2</v>
      </c>
      <c r="D52" s="6"/>
      <c r="E52" s="26" t="s">
        <v>48</v>
      </c>
      <c r="F52" s="15">
        <f>SUM(F53:F57)</f>
        <v>0</v>
      </c>
      <c r="G52" s="15">
        <f>SUM(G53:G57)</f>
        <v>52935856</v>
      </c>
      <c r="H52" s="15">
        <f>SUM(H53:H57)</f>
        <v>41183520</v>
      </c>
      <c r="I52" s="15">
        <f>SUM(I53:I57)</f>
        <v>0</v>
      </c>
      <c r="J52" s="16">
        <f t="shared" si="0"/>
        <v>94119376</v>
      </c>
      <c r="L52" s="14">
        <f>+F48+F50+J52+J54</f>
        <v>181988752</v>
      </c>
    </row>
    <row r="53" spans="1:12">
      <c r="A53" s="411"/>
      <c r="B53" s="412"/>
      <c r="C53" s="412"/>
      <c r="D53" s="6">
        <v>1</v>
      </c>
      <c r="E53" s="27" t="s">
        <v>49</v>
      </c>
      <c r="F53" s="19">
        <f>+[7]PRG1!F53+[7]Auditoría!F53</f>
        <v>0</v>
      </c>
      <c r="G53" s="19">
        <f>+[7]PRG2!F53</f>
        <v>1250000</v>
      </c>
      <c r="H53" s="19">
        <f>+[7]PROG3!F53</f>
        <v>1000000</v>
      </c>
      <c r="I53" s="19">
        <f>+[7]PROG4!F53</f>
        <v>0</v>
      </c>
      <c r="J53" s="16">
        <f t="shared" si="0"/>
        <v>2250000</v>
      </c>
    </row>
    <row r="54" spans="1:12">
      <c r="A54" s="411"/>
      <c r="B54" s="412"/>
      <c r="C54" s="412"/>
      <c r="D54" s="6">
        <v>2</v>
      </c>
      <c r="E54" s="27" t="s">
        <v>50</v>
      </c>
      <c r="F54" s="19">
        <f>+[7]PRG1!F54+[7]Auditoría!F54</f>
        <v>0</v>
      </c>
      <c r="G54" s="19">
        <f>+[7]PRG2!F54</f>
        <v>48685856</v>
      </c>
      <c r="H54" s="19">
        <f>+[7]PROG3!F54</f>
        <v>39183520</v>
      </c>
      <c r="I54" s="19">
        <f>+[7]PROG4!F54</f>
        <v>0</v>
      </c>
      <c r="J54" s="16">
        <f t="shared" si="0"/>
        <v>87869376</v>
      </c>
    </row>
    <row r="55" spans="1:12" hidden="1">
      <c r="A55" s="411"/>
      <c r="B55" s="412"/>
      <c r="C55" s="412"/>
      <c r="D55" s="6">
        <v>3</v>
      </c>
      <c r="E55" s="27" t="s">
        <v>51</v>
      </c>
      <c r="F55" s="19">
        <f>+[7]PRG1!F55+[7]Auditoría!F55</f>
        <v>0</v>
      </c>
      <c r="G55" s="19">
        <f>+[7]PRG2!F55</f>
        <v>0</v>
      </c>
      <c r="H55" s="19">
        <f>+[7]PROG3!F55</f>
        <v>0</v>
      </c>
      <c r="I55" s="19">
        <f>+[7]PROG4!F55</f>
        <v>0</v>
      </c>
      <c r="J55" s="16">
        <f t="shared" si="0"/>
        <v>0</v>
      </c>
      <c r="K55" s="14">
        <f>+J53+J54+J55+J56</f>
        <v>94119376</v>
      </c>
    </row>
    <row r="56" spans="1:12">
      <c r="A56" s="411"/>
      <c r="B56" s="412"/>
      <c r="C56" s="412"/>
      <c r="D56" s="6">
        <v>4</v>
      </c>
      <c r="E56" s="27" t="s">
        <v>52</v>
      </c>
      <c r="F56" s="19">
        <f>+[7]PRG1!F56+[7]Auditoría!F56</f>
        <v>0</v>
      </c>
      <c r="G56" s="19">
        <f>+[7]PRG2!F56</f>
        <v>3000000</v>
      </c>
      <c r="H56" s="19">
        <f>+[7]PROG3!F56</f>
        <v>1000000</v>
      </c>
      <c r="I56" s="19">
        <f>+[7]PROG4!F56</f>
        <v>0</v>
      </c>
      <c r="J56" s="16">
        <f t="shared" si="0"/>
        <v>4000000</v>
      </c>
    </row>
    <row r="57" spans="1:12" hidden="1">
      <c r="A57" s="411"/>
      <c r="B57" s="412"/>
      <c r="C57" s="412"/>
      <c r="D57" s="6">
        <v>99</v>
      </c>
      <c r="E57" s="27" t="s">
        <v>53</v>
      </c>
      <c r="F57" s="19">
        <f>+[7]PRG1!F57+[7]Auditoría!F57</f>
        <v>0</v>
      </c>
      <c r="G57" s="19">
        <f>+[7]PRG2!F57</f>
        <v>0</v>
      </c>
      <c r="H57" s="19">
        <f>+[7]PROG3!F57</f>
        <v>0</v>
      </c>
      <c r="I57" s="19">
        <f>+[7]PROG4!F57</f>
        <v>0</v>
      </c>
      <c r="J57" s="16">
        <f t="shared" si="0"/>
        <v>0</v>
      </c>
      <c r="L57" s="14">
        <f>+J56-F59-F58-F61-F73</f>
        <v>-1230000</v>
      </c>
    </row>
    <row r="58" spans="1:12">
      <c r="A58" s="411"/>
      <c r="B58" s="412"/>
      <c r="C58" s="412">
        <v>3</v>
      </c>
      <c r="D58" s="6"/>
      <c r="E58" s="26" t="s">
        <v>54</v>
      </c>
      <c r="F58" s="15">
        <f>SUM(F59:F65)</f>
        <v>3030000</v>
      </c>
      <c r="G58" s="15">
        <f>SUM(G59:G65)</f>
        <v>9395355</v>
      </c>
      <c r="H58" s="15">
        <f>SUM(H59:H65)</f>
        <v>7640000</v>
      </c>
      <c r="I58" s="15">
        <f>SUM(I59:I65)</f>
        <v>0</v>
      </c>
      <c r="J58" s="16">
        <f t="shared" si="0"/>
        <v>20065355</v>
      </c>
    </row>
    <row r="59" spans="1:12">
      <c r="A59" s="411"/>
      <c r="B59" s="412"/>
      <c r="C59" s="412"/>
      <c r="D59" s="6">
        <v>1</v>
      </c>
      <c r="E59" s="27" t="s">
        <v>55</v>
      </c>
      <c r="F59" s="19">
        <f>+[7]PRG1!F59+[7]Auditoría!F59</f>
        <v>0</v>
      </c>
      <c r="G59" s="19">
        <f>+[7]PRG2!F59</f>
        <v>3433000</v>
      </c>
      <c r="H59" s="19">
        <f>+[7]PROG3!F59</f>
        <v>0</v>
      </c>
      <c r="I59" s="19">
        <f>+[7]PROG4!F59</f>
        <v>0</v>
      </c>
      <c r="J59" s="16">
        <f t="shared" si="0"/>
        <v>3433000</v>
      </c>
      <c r="K59" s="22" t="s">
        <v>11</v>
      </c>
    </row>
    <row r="60" spans="1:12">
      <c r="A60" s="411"/>
      <c r="B60" s="412"/>
      <c r="C60" s="412"/>
      <c r="D60" s="6">
        <v>2</v>
      </c>
      <c r="E60" s="27" t="s">
        <v>56</v>
      </c>
      <c r="F60" s="19">
        <f>+[7]PRG1!F60+[7]Auditoría!F60</f>
        <v>0</v>
      </c>
      <c r="G60" s="19">
        <f>+[7]PRG2!F60</f>
        <v>2700000</v>
      </c>
      <c r="H60" s="19">
        <f>+[7]PROG3!F60</f>
        <v>7640000</v>
      </c>
      <c r="I60" s="19">
        <f>+[7]PROG4!F60</f>
        <v>0</v>
      </c>
      <c r="J60" s="16">
        <f t="shared" si="0"/>
        <v>10340000</v>
      </c>
      <c r="K60" s="14"/>
    </row>
    <row r="61" spans="1:12">
      <c r="A61" s="411"/>
      <c r="B61" s="412"/>
      <c r="C61" s="412"/>
      <c r="D61" s="6">
        <v>3</v>
      </c>
      <c r="E61" s="27" t="s">
        <v>57</v>
      </c>
      <c r="F61" s="19">
        <f>+[7]PRG1!F61+[7]Auditoría!F61</f>
        <v>2200000</v>
      </c>
      <c r="G61" s="19">
        <f>+[7]PRG2!F61</f>
        <v>1000000</v>
      </c>
      <c r="H61" s="19">
        <f>+[7]PROG3!F61</f>
        <v>0</v>
      </c>
      <c r="I61" s="19">
        <f>+[7]PROG4!F61</f>
        <v>0</v>
      </c>
      <c r="J61" s="16">
        <f t="shared" si="0"/>
        <v>3200000</v>
      </c>
      <c r="L61" s="14">
        <f>+J59+J61+J62+J64+J65+L68+J60</f>
        <v>20065355</v>
      </c>
    </row>
    <row r="62" spans="1:12">
      <c r="A62" s="411"/>
      <c r="B62" s="412"/>
      <c r="C62" s="412"/>
      <c r="D62" s="6">
        <v>4</v>
      </c>
      <c r="E62" s="27" t="s">
        <v>58</v>
      </c>
      <c r="F62" s="19">
        <f>+[7]PRG1!F62+[7]Auditoría!F62</f>
        <v>0</v>
      </c>
      <c r="G62" s="19">
        <f>+[7]PRG2!F62</f>
        <v>2262355</v>
      </c>
      <c r="H62" s="19">
        <f>+[7]PROG3!F62</f>
        <v>0</v>
      </c>
      <c r="I62" s="19">
        <f>+[7]PROG4!F62</f>
        <v>0</v>
      </c>
      <c r="J62" s="16">
        <f t="shared" si="0"/>
        <v>2262355</v>
      </c>
    </row>
    <row r="63" spans="1:12" hidden="1">
      <c r="A63" s="411"/>
      <c r="B63" s="412"/>
      <c r="C63" s="412"/>
      <c r="D63" s="6">
        <v>5</v>
      </c>
      <c r="E63" s="27" t="s">
        <v>59</v>
      </c>
      <c r="F63" s="19">
        <f>+[7]PRG1!F63+[7]Auditoría!F63</f>
        <v>0</v>
      </c>
      <c r="G63" s="19">
        <f>+[7]PRG2!F63</f>
        <v>0</v>
      </c>
      <c r="H63" s="19">
        <f>+[7]PROG3!F63</f>
        <v>0</v>
      </c>
      <c r="I63" s="19">
        <f>+[7]PROG4!F63</f>
        <v>0</v>
      </c>
      <c r="J63" s="16">
        <f t="shared" si="0"/>
        <v>0</v>
      </c>
    </row>
    <row r="64" spans="1:12" ht="25.5" hidden="1">
      <c r="A64" s="411"/>
      <c r="B64" s="412"/>
      <c r="C64" s="412"/>
      <c r="D64" s="6">
        <v>6</v>
      </c>
      <c r="E64" s="27" t="s">
        <v>60</v>
      </c>
      <c r="F64" s="19">
        <f>+[7]PRG1!F64+[7]Auditoría!F64</f>
        <v>0</v>
      </c>
      <c r="G64" s="19">
        <f>+[7]PRG2!F64</f>
        <v>0</v>
      </c>
      <c r="H64" s="19">
        <f>+[7]PROG3!F64</f>
        <v>0</v>
      </c>
      <c r="I64" s="19">
        <f>+[7]PROG4!F64</f>
        <v>0</v>
      </c>
      <c r="J64" s="16">
        <f t="shared" si="0"/>
        <v>0</v>
      </c>
    </row>
    <row r="65" spans="1:12" ht="25.5">
      <c r="A65" s="411"/>
      <c r="B65" s="412"/>
      <c r="C65" s="412"/>
      <c r="D65" s="6">
        <v>7</v>
      </c>
      <c r="E65" s="27" t="s">
        <v>61</v>
      </c>
      <c r="F65" s="19">
        <f>+[7]PRG1!F65+[7]Auditoría!F65</f>
        <v>830000</v>
      </c>
      <c r="G65" s="19">
        <f>+[7]PRG2!F65</f>
        <v>0</v>
      </c>
      <c r="H65" s="19">
        <f>+[7]PROG3!F65</f>
        <v>0</v>
      </c>
      <c r="I65" s="19">
        <f>+[7]PROG4!F65</f>
        <v>0</v>
      </c>
      <c r="J65" s="16">
        <f t="shared" si="0"/>
        <v>830000</v>
      </c>
      <c r="L65" s="22">
        <f>SUM(F65:F83)-F73</f>
        <v>71509870</v>
      </c>
    </row>
    <row r="66" spans="1:12">
      <c r="A66" s="411"/>
      <c r="B66" s="412"/>
      <c r="C66" s="412">
        <v>4</v>
      </c>
      <c r="D66" s="6"/>
      <c r="E66" s="26" t="s">
        <v>62</v>
      </c>
      <c r="F66" s="15">
        <f>SUM(F67:F73)</f>
        <v>33500000</v>
      </c>
      <c r="G66" s="15">
        <f>SUM(G67:G73)</f>
        <v>1486153020.5699999</v>
      </c>
      <c r="H66" s="15">
        <f>SUM(H67:H73)</f>
        <v>749925449.55000007</v>
      </c>
      <c r="I66" s="15">
        <f>SUM(I67:I73)</f>
        <v>15855291.27</v>
      </c>
      <c r="J66" s="16">
        <f t="shared" si="0"/>
        <v>2285433761.3899999</v>
      </c>
    </row>
    <row r="67" spans="1:12">
      <c r="A67" s="411"/>
      <c r="B67" s="412"/>
      <c r="C67" s="412"/>
      <c r="D67" s="6">
        <v>1</v>
      </c>
      <c r="E67" s="27" t="s">
        <v>63</v>
      </c>
      <c r="F67" s="19">
        <f>+[7]PRG1!F67+[7]Auditoría!F67</f>
        <v>0</v>
      </c>
      <c r="G67" s="19">
        <f>+[7]PRG2!F67</f>
        <v>0</v>
      </c>
      <c r="H67" s="19">
        <f>+[7]PROG3!F67</f>
        <v>0</v>
      </c>
      <c r="I67" s="19">
        <f>+[7]PROG4!F67</f>
        <v>0</v>
      </c>
      <c r="J67" s="16">
        <f t="shared" si="0"/>
        <v>0</v>
      </c>
    </row>
    <row r="68" spans="1:12">
      <c r="A68" s="411"/>
      <c r="B68" s="412"/>
      <c r="C68" s="412"/>
      <c r="D68" s="6">
        <v>2</v>
      </c>
      <c r="E68" s="27" t="s">
        <v>64</v>
      </c>
      <c r="F68" s="19">
        <f>+[7]PRG1!F68+[7]Auditoría!F68</f>
        <v>27500000</v>
      </c>
      <c r="G68" s="19">
        <f>+[7]PRG2!F68</f>
        <v>0</v>
      </c>
      <c r="H68" s="19">
        <f>+[7]PROG3!F68</f>
        <v>0</v>
      </c>
      <c r="I68" s="19">
        <f>+[7]PROG4!F68</f>
        <v>0</v>
      </c>
      <c r="J68" s="16">
        <f t="shared" si="0"/>
        <v>27500000</v>
      </c>
    </row>
    <row r="69" spans="1:12">
      <c r="A69" s="411"/>
      <c r="B69" s="412"/>
      <c r="C69" s="412"/>
      <c r="D69" s="6">
        <v>3</v>
      </c>
      <c r="E69" s="27" t="s">
        <v>65</v>
      </c>
      <c r="F69" s="19">
        <f>+[7]PRG1!F69+[7]Auditoría!F69</f>
        <v>0</v>
      </c>
      <c r="G69" s="19">
        <f>+[7]PRG2!F69</f>
        <v>57016344.590000004</v>
      </c>
      <c r="H69" s="19">
        <f>+[7]PROG3!F69</f>
        <v>262855885.09</v>
      </c>
      <c r="I69" s="19">
        <f>+[7]PROG4!F69</f>
        <v>15855291.27</v>
      </c>
      <c r="J69" s="16">
        <f t="shared" si="0"/>
        <v>335727520.94999999</v>
      </c>
    </row>
    <row r="70" spans="1:12">
      <c r="A70" s="411"/>
      <c r="B70" s="412"/>
      <c r="C70" s="412"/>
      <c r="D70" s="6">
        <v>4</v>
      </c>
      <c r="E70" s="27" t="s">
        <v>66</v>
      </c>
      <c r="F70" s="19">
        <f>+[7]PRG1!F70+[7]Auditoría!F70</f>
        <v>500000</v>
      </c>
      <c r="G70" s="19">
        <f>+[7]PRG2!F70</f>
        <v>0</v>
      </c>
      <c r="H70" s="19">
        <f>+[7]PROG3!F70</f>
        <v>0</v>
      </c>
      <c r="I70" s="19">
        <f>+[7]PROG4!F70</f>
        <v>0</v>
      </c>
      <c r="J70" s="16">
        <f t="shared" si="0"/>
        <v>500000</v>
      </c>
    </row>
    <row r="71" spans="1:12" ht="25.5" hidden="1">
      <c r="A71" s="411"/>
      <c r="B71" s="412"/>
      <c r="C71" s="412"/>
      <c r="D71" s="6">
        <v>5</v>
      </c>
      <c r="E71" s="27" t="s">
        <v>67</v>
      </c>
      <c r="F71" s="19">
        <f>+[7]PRG1!F71+[7]Auditoría!F71</f>
        <v>0</v>
      </c>
      <c r="G71" s="19">
        <f>+[7]PRG2!F71</f>
        <v>0</v>
      </c>
      <c r="H71" s="19">
        <f>+[7]PROG3!F71</f>
        <v>0</v>
      </c>
      <c r="I71" s="19">
        <f>+[7]PROG4!F71</f>
        <v>0</v>
      </c>
      <c r="J71" s="16">
        <f t="shared" si="0"/>
        <v>0</v>
      </c>
    </row>
    <row r="72" spans="1:12">
      <c r="A72" s="411"/>
      <c r="B72" s="412"/>
      <c r="C72" s="412"/>
      <c r="D72" s="6">
        <v>6</v>
      </c>
      <c r="E72" s="27" t="s">
        <v>68</v>
      </c>
      <c r="F72" s="19">
        <f>+[7]PRG1!F72+[7]Auditoría!F72</f>
        <v>5500000</v>
      </c>
      <c r="G72" s="19">
        <f>+[7]PRG2!F72</f>
        <v>166372828.48000002</v>
      </c>
      <c r="H72" s="19">
        <f>+[7]PROG3!F72</f>
        <v>61277000</v>
      </c>
      <c r="I72" s="19">
        <f>+[7]PROG4!F72</f>
        <v>0</v>
      </c>
      <c r="J72" s="16">
        <f t="shared" si="0"/>
        <v>233149828.48000002</v>
      </c>
      <c r="L72" s="28">
        <f>+J67+J68+J69+J70+J71+J72+J73</f>
        <v>2285433761.3900003</v>
      </c>
    </row>
    <row r="73" spans="1:12">
      <c r="A73" s="411"/>
      <c r="B73" s="412"/>
      <c r="C73" s="412"/>
      <c r="D73" s="6">
        <v>99</v>
      </c>
      <c r="E73" s="27" t="s">
        <v>69</v>
      </c>
      <c r="F73" s="19">
        <f>+[7]PRG1!F73+[7]Auditoría!F73</f>
        <v>0</v>
      </c>
      <c r="G73" s="19">
        <f>+[7]PRG2!F73</f>
        <v>1262763847.5</v>
      </c>
      <c r="H73" s="19">
        <f>+[7]PROG3!F73</f>
        <v>425792564.46000004</v>
      </c>
      <c r="I73" s="19">
        <f>+[7]PROG4!F73</f>
        <v>0</v>
      </c>
      <c r="J73" s="16">
        <f t="shared" si="0"/>
        <v>1688556411.96</v>
      </c>
      <c r="K73" s="29"/>
    </row>
    <row r="74" spans="1:12" hidden="1">
      <c r="A74" s="411"/>
      <c r="B74" s="412"/>
      <c r="C74" s="412">
        <v>5</v>
      </c>
      <c r="D74" s="30"/>
      <c r="E74" s="26" t="s">
        <v>70</v>
      </c>
      <c r="F74" s="15">
        <f>SUM(F75:F78)</f>
        <v>0</v>
      </c>
      <c r="G74" s="15">
        <f>SUM(G75:G78)</f>
        <v>0</v>
      </c>
      <c r="H74" s="15">
        <f>SUM(H75:H78)</f>
        <v>0</v>
      </c>
      <c r="I74" s="15">
        <f>SUM(I75:I78)</f>
        <v>0</v>
      </c>
      <c r="J74" s="16">
        <f t="shared" si="0"/>
        <v>0</v>
      </c>
    </row>
    <row r="75" spans="1:12" hidden="1">
      <c r="A75" s="411"/>
      <c r="B75" s="412"/>
      <c r="C75" s="412"/>
      <c r="D75" s="30">
        <v>1</v>
      </c>
      <c r="E75" s="27" t="s">
        <v>71</v>
      </c>
      <c r="F75" s="19">
        <f>+[7]PRG1!F75+[7]Auditoría!F75</f>
        <v>0</v>
      </c>
      <c r="G75" s="19">
        <f>+[7]PRG2!F75</f>
        <v>0</v>
      </c>
      <c r="H75" s="19">
        <f>+[7]PROG3!F75</f>
        <v>0</v>
      </c>
      <c r="I75" s="19">
        <f>+[7]PROG4!F75</f>
        <v>0</v>
      </c>
      <c r="J75" s="16">
        <f t="shared" si="0"/>
        <v>0</v>
      </c>
    </row>
    <row r="76" spans="1:12" hidden="1">
      <c r="A76" s="411"/>
      <c r="B76" s="412"/>
      <c r="C76" s="412"/>
      <c r="D76" s="30">
        <v>2</v>
      </c>
      <c r="E76" s="27" t="s">
        <v>72</v>
      </c>
      <c r="F76" s="19">
        <f>+[7]PRG1!F76+[7]Auditoría!F76</f>
        <v>0</v>
      </c>
      <c r="G76" s="19">
        <f>+[7]PRG2!F76</f>
        <v>0</v>
      </c>
      <c r="H76" s="19">
        <f>+[7]PROG3!F76</f>
        <v>0</v>
      </c>
      <c r="I76" s="19">
        <f>+[7]PROG4!F76</f>
        <v>0</v>
      </c>
      <c r="J76" s="16">
        <f t="shared" si="0"/>
        <v>0</v>
      </c>
    </row>
    <row r="77" spans="1:12" hidden="1">
      <c r="A77" s="411"/>
      <c r="B77" s="412"/>
      <c r="C77" s="412"/>
      <c r="D77" s="30">
        <v>3</v>
      </c>
      <c r="E77" s="27" t="s">
        <v>73</v>
      </c>
      <c r="F77" s="19">
        <f>+[7]PRG1!F77+[7]Auditoría!F77</f>
        <v>0</v>
      </c>
      <c r="G77" s="19">
        <f>+[7]PRG2!F77</f>
        <v>0</v>
      </c>
      <c r="H77" s="19">
        <f>+[7]PROG3!F77</f>
        <v>0</v>
      </c>
      <c r="I77" s="19">
        <f>+[7]PROG4!F77</f>
        <v>0</v>
      </c>
      <c r="J77" s="16">
        <f t="shared" si="0"/>
        <v>0</v>
      </c>
    </row>
    <row r="78" spans="1:12" hidden="1">
      <c r="A78" s="411"/>
      <c r="B78" s="412"/>
      <c r="C78" s="412"/>
      <c r="D78" s="30">
        <v>4</v>
      </c>
      <c r="E78" s="27" t="s">
        <v>74</v>
      </c>
      <c r="F78" s="19">
        <f>+[7]PRG1!F78+[7]Auditoría!F78</f>
        <v>0</v>
      </c>
      <c r="G78" s="19">
        <f>+[7]PRG2!F78</f>
        <v>0</v>
      </c>
      <c r="H78" s="19">
        <f>+[7]PROG3!F78</f>
        <v>0</v>
      </c>
      <c r="I78" s="19">
        <f>+[7]PROG4!F78</f>
        <v>0</v>
      </c>
      <c r="J78" s="16">
        <f t="shared" si="0"/>
        <v>0</v>
      </c>
    </row>
    <row r="79" spans="1:12">
      <c r="A79" s="411"/>
      <c r="B79" s="412"/>
      <c r="C79" s="412">
        <v>6</v>
      </c>
      <c r="D79" s="30"/>
      <c r="E79" s="26" t="s">
        <v>75</v>
      </c>
      <c r="F79" s="15">
        <f>SUM(F80)</f>
        <v>0</v>
      </c>
      <c r="G79" s="15">
        <f>SUM(G80)</f>
        <v>7500000</v>
      </c>
      <c r="H79" s="15">
        <f>SUM(H80)</f>
        <v>0</v>
      </c>
      <c r="I79" s="15">
        <f>SUM(I80)</f>
        <v>0</v>
      </c>
      <c r="J79" s="16">
        <f t="shared" si="0"/>
        <v>7500000</v>
      </c>
    </row>
    <row r="80" spans="1:12">
      <c r="A80" s="411"/>
      <c r="B80" s="412"/>
      <c r="C80" s="412"/>
      <c r="D80" s="6">
        <v>1</v>
      </c>
      <c r="E80" s="27" t="s">
        <v>76</v>
      </c>
      <c r="F80" s="19">
        <f>+[7]PRG1!F80+[7]Auditoría!F80</f>
        <v>0</v>
      </c>
      <c r="G80" s="19">
        <f>+[7]PRG2!F80</f>
        <v>7500000</v>
      </c>
      <c r="H80" s="19">
        <f>+[7]PROG3!F80</f>
        <v>0</v>
      </c>
      <c r="I80" s="19">
        <f>+[7]PROG4!F80</f>
        <v>0</v>
      </c>
      <c r="J80" s="16">
        <f t="shared" ref="J80:J143" si="1">SUM(F80:I80)</f>
        <v>7500000</v>
      </c>
    </row>
    <row r="81" spans="1:11">
      <c r="A81" s="411"/>
      <c r="B81" s="412"/>
      <c r="C81" s="412">
        <v>7</v>
      </c>
      <c r="D81" s="6"/>
      <c r="E81" s="26" t="s">
        <v>77</v>
      </c>
      <c r="F81" s="15">
        <f>SUM(F82:F84)</f>
        <v>1839935</v>
      </c>
      <c r="G81" s="15">
        <f>SUM(G82:G84)</f>
        <v>21162200</v>
      </c>
      <c r="H81" s="15">
        <f>SUM(H82:H84)</f>
        <v>805000</v>
      </c>
      <c r="I81" s="15">
        <f>SUM(I82:I84)</f>
        <v>0</v>
      </c>
      <c r="J81" s="16">
        <f t="shared" si="1"/>
        <v>23807135</v>
      </c>
    </row>
    <row r="82" spans="1:11">
      <c r="A82" s="411"/>
      <c r="B82" s="412"/>
      <c r="C82" s="412"/>
      <c r="D82" s="6">
        <v>1</v>
      </c>
      <c r="E82" s="27" t="s">
        <v>78</v>
      </c>
      <c r="F82" s="19">
        <f>+[7]PRG1!F82+[7]Auditoría!F82</f>
        <v>1839935</v>
      </c>
      <c r="G82" s="19">
        <f>+[7]PRG2!F82</f>
        <v>18976000</v>
      </c>
      <c r="H82" s="19">
        <f>+[7]PROG3!F82</f>
        <v>805000</v>
      </c>
      <c r="I82" s="19">
        <f>+[7]PROG4!F82</f>
        <v>0</v>
      </c>
      <c r="J82" s="16">
        <f t="shared" si="1"/>
        <v>21620935</v>
      </c>
    </row>
    <row r="83" spans="1:11">
      <c r="A83" s="411"/>
      <c r="B83" s="412"/>
      <c r="C83" s="412"/>
      <c r="D83" s="6">
        <v>2</v>
      </c>
      <c r="E83" s="27" t="s">
        <v>79</v>
      </c>
      <c r="F83" s="19">
        <f>+[7]PRG1!F83+[7]Auditoría!F83</f>
        <v>0</v>
      </c>
      <c r="G83" s="19">
        <f>+[7]PRG2!F83</f>
        <v>2186200</v>
      </c>
      <c r="H83" s="19">
        <f>+[7]PROG3!F83</f>
        <v>0</v>
      </c>
      <c r="I83" s="19">
        <f>+[7]PROG4!F83</f>
        <v>0</v>
      </c>
      <c r="J83" s="16">
        <f t="shared" si="1"/>
        <v>2186200</v>
      </c>
    </row>
    <row r="84" spans="1:11" hidden="1">
      <c r="A84" s="411"/>
      <c r="B84" s="412"/>
      <c r="C84" s="412"/>
      <c r="D84" s="6">
        <v>3</v>
      </c>
      <c r="E84" s="27" t="s">
        <v>80</v>
      </c>
      <c r="F84" s="19">
        <f>+[7]PRG1!F84+[7]Auditoría!F84</f>
        <v>0</v>
      </c>
      <c r="G84" s="19">
        <f>+[7]PRG2!F84</f>
        <v>0</v>
      </c>
      <c r="H84" s="19">
        <f>+[7]PROG3!F84</f>
        <v>0</v>
      </c>
      <c r="I84" s="19">
        <f>+[7]PROG4!F84</f>
        <v>0</v>
      </c>
      <c r="J84" s="16">
        <f t="shared" si="1"/>
        <v>0</v>
      </c>
    </row>
    <row r="85" spans="1:11">
      <c r="A85" s="411"/>
      <c r="B85" s="412"/>
      <c r="C85" s="412">
        <v>8</v>
      </c>
      <c r="D85" s="6"/>
      <c r="E85" s="26" t="s">
        <v>81</v>
      </c>
      <c r="F85" s="15">
        <f>SUM(F86:F94)</f>
        <v>17412018.399999999</v>
      </c>
      <c r="G85" s="15">
        <f>SUM(G86:G94)</f>
        <v>125083604.68000001</v>
      </c>
      <c r="H85" s="15">
        <f>SUM(H86:H94)</f>
        <v>79000000</v>
      </c>
      <c r="I85" s="15">
        <f>SUM(I86:I94)</f>
        <v>0</v>
      </c>
      <c r="J85" s="16">
        <f t="shared" si="1"/>
        <v>221495623.08000001</v>
      </c>
    </row>
    <row r="86" spans="1:11">
      <c r="A86" s="411"/>
      <c r="B86" s="412"/>
      <c r="C86" s="412"/>
      <c r="D86" s="6">
        <v>1</v>
      </c>
      <c r="E86" s="27" t="s">
        <v>82</v>
      </c>
      <c r="F86" s="19">
        <f>+[7]PRG1!F86+[7]Auditoría!F86</f>
        <v>11910000</v>
      </c>
      <c r="G86" s="19">
        <f>+[7]PRG2!F86</f>
        <v>21257604.68</v>
      </c>
      <c r="H86" s="19">
        <f>+[7]PROG3!F86</f>
        <v>47000000</v>
      </c>
      <c r="I86" s="19">
        <f>+[7]PROG4!F86</f>
        <v>0</v>
      </c>
      <c r="J86" s="16">
        <f t="shared" si="1"/>
        <v>80167604.680000007</v>
      </c>
    </row>
    <row r="87" spans="1:11" hidden="1">
      <c r="A87" s="411"/>
      <c r="B87" s="412"/>
      <c r="C87" s="412"/>
      <c r="D87" s="6">
        <v>2</v>
      </c>
      <c r="E87" s="27" t="s">
        <v>83</v>
      </c>
      <c r="F87" s="19">
        <f>+[7]PRG1!F87+[7]Auditoría!F87</f>
        <v>0</v>
      </c>
      <c r="G87" s="19">
        <f>+[7]PRG2!F87</f>
        <v>0</v>
      </c>
      <c r="H87" s="19">
        <f>+[7]PROG3!F87</f>
        <v>0</v>
      </c>
      <c r="I87" s="19">
        <f>+[7]PROG4!F87</f>
        <v>0</v>
      </c>
      <c r="J87" s="16">
        <f t="shared" si="1"/>
        <v>0</v>
      </c>
    </row>
    <row r="88" spans="1:11" ht="25.5">
      <c r="A88" s="411"/>
      <c r="B88" s="412"/>
      <c r="C88" s="412"/>
      <c r="D88" s="6">
        <v>3</v>
      </c>
      <c r="E88" s="27" t="s">
        <v>84</v>
      </c>
      <c r="F88" s="19">
        <f>+[7]PRG1!F88+[7]Auditoría!F88</f>
        <v>0</v>
      </c>
      <c r="G88" s="19">
        <f>+[7]PRG2!F88</f>
        <v>10000000</v>
      </c>
      <c r="H88" s="19">
        <f>+[7]PROG3!F88</f>
        <v>0</v>
      </c>
      <c r="I88" s="19">
        <f>+[7]PROG4!F88</f>
        <v>0</v>
      </c>
      <c r="J88" s="16">
        <f t="shared" si="1"/>
        <v>10000000</v>
      </c>
    </row>
    <row r="89" spans="1:11" ht="25.5">
      <c r="A89" s="411"/>
      <c r="B89" s="412"/>
      <c r="C89" s="412"/>
      <c r="D89" s="6">
        <v>4</v>
      </c>
      <c r="E89" s="27" t="s">
        <v>85</v>
      </c>
      <c r="F89" s="19">
        <f>+[7]PRG1!F89+[7]Auditoría!F89</f>
        <v>0</v>
      </c>
      <c r="G89" s="19">
        <f>+[7]PRG2!F89</f>
        <v>5000000</v>
      </c>
      <c r="H89" s="19">
        <f>+[7]PROG3!F89</f>
        <v>0</v>
      </c>
      <c r="I89" s="19">
        <f>+[7]PROG4!F89</f>
        <v>0</v>
      </c>
      <c r="J89" s="16">
        <f t="shared" si="1"/>
        <v>5000000</v>
      </c>
    </row>
    <row r="90" spans="1:11" ht="25.5">
      <c r="A90" s="411"/>
      <c r="B90" s="412"/>
      <c r="C90" s="412"/>
      <c r="D90" s="6">
        <v>5</v>
      </c>
      <c r="E90" s="27" t="s">
        <v>86</v>
      </c>
      <c r="F90" s="19">
        <f>+[7]PRG1!F90+[7]Auditoría!F90</f>
        <v>1000000</v>
      </c>
      <c r="G90" s="19">
        <f>+[7]PRG2!F90</f>
        <v>47000000</v>
      </c>
      <c r="H90" s="19">
        <f>+[7]PROG3!F90</f>
        <v>500000</v>
      </c>
      <c r="I90" s="19">
        <f>+[7]PROG4!F90</f>
        <v>0</v>
      </c>
      <c r="J90" s="16">
        <f t="shared" si="1"/>
        <v>48500000</v>
      </c>
    </row>
    <row r="91" spans="1:11" ht="25.5">
      <c r="A91" s="411"/>
      <c r="B91" s="412"/>
      <c r="C91" s="412"/>
      <c r="D91" s="6">
        <v>6</v>
      </c>
      <c r="E91" s="27" t="s">
        <v>87</v>
      </c>
      <c r="F91" s="19">
        <f>+[7]PRG1!F91+[7]Auditoría!F91</f>
        <v>0</v>
      </c>
      <c r="G91" s="19">
        <f>+[7]PRG2!F91</f>
        <v>411000</v>
      </c>
      <c r="H91" s="19">
        <f>+[7]PROG3!F91</f>
        <v>0</v>
      </c>
      <c r="I91" s="19">
        <f>+[7]PROG4!F91</f>
        <v>0</v>
      </c>
      <c r="J91" s="16">
        <f t="shared" si="1"/>
        <v>411000</v>
      </c>
    </row>
    <row r="92" spans="1:11" ht="25.5">
      <c r="A92" s="411"/>
      <c r="B92" s="412"/>
      <c r="C92" s="412"/>
      <c r="D92" s="6">
        <v>7</v>
      </c>
      <c r="E92" s="27" t="s">
        <v>88</v>
      </c>
      <c r="F92" s="19">
        <f>+[7]PRG1!F92+[7]Auditoría!F92</f>
        <v>4502018.4000000004</v>
      </c>
      <c r="G92" s="19">
        <f>+[7]PRG2!F92</f>
        <v>6000000</v>
      </c>
      <c r="H92" s="19">
        <f>+[7]PROG3!F92</f>
        <v>0</v>
      </c>
      <c r="I92" s="19">
        <f>+[7]PROG4!F92</f>
        <v>0</v>
      </c>
      <c r="J92" s="16">
        <f t="shared" si="1"/>
        <v>10502018.4</v>
      </c>
      <c r="K92" s="31">
        <f>SUM(936583.16-200000)</f>
        <v>736583.16</v>
      </c>
    </row>
    <row r="93" spans="1:11" ht="25.5">
      <c r="A93" s="411"/>
      <c r="B93" s="412"/>
      <c r="C93" s="412"/>
      <c r="D93" s="6">
        <v>8</v>
      </c>
      <c r="E93" s="27" t="s">
        <v>89</v>
      </c>
      <c r="F93" s="19">
        <f>+[7]PRG1!F93+[7]Auditoría!F93</f>
        <v>0</v>
      </c>
      <c r="G93" s="19">
        <f>+[7]PRG2!F93</f>
        <v>34915000</v>
      </c>
      <c r="H93" s="19">
        <f>+[7]PROG3!F93</f>
        <v>31500000</v>
      </c>
      <c r="I93" s="19">
        <f>+[7]PROG4!F93</f>
        <v>0</v>
      </c>
      <c r="J93" s="16">
        <f t="shared" si="1"/>
        <v>66415000</v>
      </c>
    </row>
    <row r="94" spans="1:11">
      <c r="A94" s="411"/>
      <c r="B94" s="412"/>
      <c r="C94" s="32"/>
      <c r="D94" s="33">
        <v>99</v>
      </c>
      <c r="E94" s="34" t="s">
        <v>90</v>
      </c>
      <c r="F94" s="19">
        <f>+[7]PRG1!F94+[7]Auditoría!F94</f>
        <v>0</v>
      </c>
      <c r="G94" s="19">
        <f>+[7]PRG2!F94</f>
        <v>500000</v>
      </c>
      <c r="H94" s="19">
        <f>+[7]PROG3!F94</f>
        <v>0</v>
      </c>
      <c r="I94" s="19">
        <f>+[7]PROG4!F94</f>
        <v>0</v>
      </c>
      <c r="J94" s="16">
        <f t="shared" si="1"/>
        <v>500000</v>
      </c>
    </row>
    <row r="95" spans="1:11" hidden="1">
      <c r="A95" s="411"/>
      <c r="B95" s="412"/>
      <c r="C95" s="412">
        <v>9</v>
      </c>
      <c r="D95" s="6"/>
      <c r="E95" s="26" t="s">
        <v>91</v>
      </c>
      <c r="F95" s="15">
        <f>SUM(F96)</f>
        <v>0</v>
      </c>
      <c r="G95" s="15">
        <f>SUM(G96)</f>
        <v>0</v>
      </c>
      <c r="H95" s="15">
        <f>SUM(H96)</f>
        <v>0</v>
      </c>
      <c r="I95" s="15">
        <f>SUM(I96)</f>
        <v>0</v>
      </c>
      <c r="J95" s="16">
        <f t="shared" si="1"/>
        <v>0</v>
      </c>
    </row>
    <row r="96" spans="1:11" hidden="1">
      <c r="A96" s="411"/>
      <c r="B96" s="412"/>
      <c r="C96" s="412"/>
      <c r="D96" s="6">
        <v>99</v>
      </c>
      <c r="E96" s="27" t="s">
        <v>92</v>
      </c>
      <c r="F96" s="19">
        <f>+[7]PRG1!F96+[7]Auditoría!F96</f>
        <v>0</v>
      </c>
      <c r="G96" s="19">
        <f>+[7]PRG2!F96</f>
        <v>0</v>
      </c>
      <c r="H96" s="19">
        <f>+[7]PROG3!F96</f>
        <v>0</v>
      </c>
      <c r="I96" s="19">
        <f>+[7]PROG4!F96</f>
        <v>0</v>
      </c>
      <c r="J96" s="16">
        <f t="shared" si="1"/>
        <v>0</v>
      </c>
    </row>
    <row r="97" spans="1:12" hidden="1">
      <c r="A97" s="411"/>
      <c r="B97" s="412"/>
      <c r="C97" s="412">
        <v>99</v>
      </c>
      <c r="D97" s="6"/>
      <c r="E97" s="26" t="s">
        <v>93</v>
      </c>
      <c r="F97" s="15">
        <f>SUM(F98:F100)</f>
        <v>0</v>
      </c>
      <c r="G97" s="15">
        <f>SUM(G98:G100)</f>
        <v>0</v>
      </c>
      <c r="H97" s="15">
        <f>SUM(H98:H100)</f>
        <v>0</v>
      </c>
      <c r="I97" s="15">
        <f>SUM(I98:I100)</f>
        <v>0</v>
      </c>
      <c r="J97" s="16">
        <f t="shared" si="1"/>
        <v>0</v>
      </c>
    </row>
    <row r="98" spans="1:12" hidden="1">
      <c r="A98" s="411"/>
      <c r="B98" s="412"/>
      <c r="C98" s="32"/>
      <c r="D98" s="33">
        <v>1</v>
      </c>
      <c r="E98" s="34" t="s">
        <v>94</v>
      </c>
      <c r="F98" s="19">
        <f>+[7]PRG1!F98+[7]Auditoría!F98</f>
        <v>0</v>
      </c>
      <c r="G98" s="19">
        <f>+[7]PRG2!F98</f>
        <v>0</v>
      </c>
      <c r="H98" s="19">
        <f>+[7]PROG3!F98</f>
        <v>0</v>
      </c>
      <c r="I98" s="19">
        <f>+[7]PROG4!F98</f>
        <v>0</v>
      </c>
      <c r="J98" s="16">
        <f t="shared" si="1"/>
        <v>0</v>
      </c>
    </row>
    <row r="99" spans="1:12" hidden="1">
      <c r="A99" s="411"/>
      <c r="B99" s="412"/>
      <c r="C99" s="32"/>
      <c r="D99" s="33">
        <v>5</v>
      </c>
      <c r="E99" s="34" t="s">
        <v>95</v>
      </c>
      <c r="F99" s="19">
        <f>+[7]PRG1!F99+[7]Auditoría!F99</f>
        <v>0</v>
      </c>
      <c r="G99" s="19">
        <f>+[7]PRG2!F99</f>
        <v>0</v>
      </c>
      <c r="H99" s="19">
        <f>+[7]PROG3!F99</f>
        <v>0</v>
      </c>
      <c r="I99" s="19">
        <f>+[7]PROG4!F99</f>
        <v>0</v>
      </c>
      <c r="J99" s="16">
        <f t="shared" si="1"/>
        <v>0</v>
      </c>
      <c r="L99" s="28">
        <f>+J86+J88+J89+J90+J91+J92+J93+J94</f>
        <v>221495623.08000001</v>
      </c>
    </row>
    <row r="100" spans="1:12" hidden="1">
      <c r="A100" s="411"/>
      <c r="B100" s="412"/>
      <c r="C100" s="412"/>
      <c r="D100" s="6">
        <v>99</v>
      </c>
      <c r="E100" s="27" t="s">
        <v>96</v>
      </c>
      <c r="F100" s="19">
        <f>+[7]PRG1!F100+[7]Auditoría!F100</f>
        <v>0</v>
      </c>
      <c r="G100" s="19">
        <f>+[7]PRG2!F100</f>
        <v>0</v>
      </c>
      <c r="H100" s="19">
        <f>+[7]PROG3!F100</f>
        <v>0</v>
      </c>
      <c r="I100" s="19">
        <f>+[7]PROG4!F100</f>
        <v>0</v>
      </c>
      <c r="J100" s="16">
        <f t="shared" si="1"/>
        <v>0</v>
      </c>
    </row>
    <row r="101" spans="1:12" hidden="1">
      <c r="A101" s="411"/>
      <c r="B101" s="412"/>
      <c r="C101" s="412"/>
      <c r="D101" s="6"/>
      <c r="E101" s="27" t="s">
        <v>11</v>
      </c>
      <c r="F101" s="19"/>
      <c r="G101" s="19">
        <f>+[7]PRG2!F102</f>
        <v>0</v>
      </c>
      <c r="H101" s="19">
        <f>+[7]PROG3!F101</f>
        <v>0</v>
      </c>
      <c r="I101" s="19">
        <f>+[7]PROG4!F101</f>
        <v>0</v>
      </c>
      <c r="J101" s="16">
        <f t="shared" si="1"/>
        <v>0</v>
      </c>
    </row>
    <row r="102" spans="1:12">
      <c r="A102" s="411" t="s">
        <v>11</v>
      </c>
      <c r="B102" s="412">
        <v>2</v>
      </c>
      <c r="C102" s="412"/>
      <c r="D102" s="6"/>
      <c r="E102" s="26" t="s">
        <v>97</v>
      </c>
      <c r="F102" s="15">
        <f>+F103+F108+F111+F119+F122</f>
        <v>7974798.7000000002</v>
      </c>
      <c r="G102" s="15">
        <f>+G103+G108+G111+G119+G122</f>
        <v>109472035.31</v>
      </c>
      <c r="H102" s="15">
        <f>+H103+H108+H111+H119+H122</f>
        <v>251337619.40000001</v>
      </c>
      <c r="I102" s="15">
        <f>+I103+I108+I111+I119+I122</f>
        <v>0</v>
      </c>
      <c r="J102" s="16">
        <f t="shared" si="1"/>
        <v>368784453.41000003</v>
      </c>
    </row>
    <row r="103" spans="1:12" s="18" customFormat="1">
      <c r="A103" s="411"/>
      <c r="B103" s="412"/>
      <c r="C103" s="412">
        <v>1</v>
      </c>
      <c r="D103" s="412"/>
      <c r="E103" s="26" t="s">
        <v>98</v>
      </c>
      <c r="F103" s="15">
        <f>SUM(F104:F107)</f>
        <v>120000</v>
      </c>
      <c r="G103" s="15">
        <f>SUM(G104:G107)</f>
        <v>204208.4</v>
      </c>
      <c r="H103" s="15">
        <f>SUM(H104:H107)</f>
        <v>14700000</v>
      </c>
      <c r="I103" s="15">
        <f>SUM(I104:I107)</f>
        <v>0</v>
      </c>
      <c r="J103" s="16">
        <f t="shared" si="1"/>
        <v>15024208.4</v>
      </c>
      <c r="K103" s="17" t="s">
        <v>11</v>
      </c>
      <c r="L103" s="17">
        <f>+J222-J85</f>
        <v>11604176357.030001</v>
      </c>
    </row>
    <row r="104" spans="1:12">
      <c r="A104" s="411"/>
      <c r="B104" s="412"/>
      <c r="C104" s="412"/>
      <c r="D104" s="6">
        <v>1</v>
      </c>
      <c r="E104" s="27" t="s">
        <v>99</v>
      </c>
      <c r="F104" s="19">
        <f>+[7]PRG1!F104+[7]Auditoría!F104</f>
        <v>0</v>
      </c>
      <c r="G104" s="19">
        <f>+[7]PRG2!F104</f>
        <v>0</v>
      </c>
      <c r="H104" s="19">
        <f>+[7]PROG3!F104</f>
        <v>4000000</v>
      </c>
      <c r="I104" s="19">
        <f>+[7]PROG4!F104</f>
        <v>0</v>
      </c>
      <c r="J104" s="16">
        <f t="shared" si="1"/>
        <v>4000000</v>
      </c>
    </row>
    <row r="105" spans="1:12">
      <c r="A105" s="411"/>
      <c r="B105" s="412"/>
      <c r="C105" s="412"/>
      <c r="D105" s="6">
        <v>2</v>
      </c>
      <c r="E105" s="27" t="s">
        <v>100</v>
      </c>
      <c r="F105" s="19">
        <f>+[7]PRG1!F105+[7]Auditoría!F105</f>
        <v>0</v>
      </c>
      <c r="G105" s="19">
        <f>+[7]PRG2!F105</f>
        <v>100000</v>
      </c>
      <c r="H105" s="19">
        <f>+[7]PROG3!F105</f>
        <v>400000</v>
      </c>
      <c r="I105" s="19">
        <f>+[7]PROG4!F105</f>
        <v>0</v>
      </c>
      <c r="J105" s="16">
        <f t="shared" si="1"/>
        <v>500000</v>
      </c>
      <c r="K105" s="35" t="s">
        <v>11</v>
      </c>
    </row>
    <row r="106" spans="1:12">
      <c r="A106" s="411"/>
      <c r="B106" s="412"/>
      <c r="C106" s="412"/>
      <c r="D106" s="6">
        <v>4</v>
      </c>
      <c r="E106" s="27" t="s">
        <v>101</v>
      </c>
      <c r="F106" s="19">
        <f>+[7]PRG1!F106+[7]Auditoría!F106</f>
        <v>20000</v>
      </c>
      <c r="G106" s="19">
        <f>+[7]PRG2!F106</f>
        <v>100000</v>
      </c>
      <c r="H106" s="19">
        <f>+[7]PROG3!F106</f>
        <v>10300000</v>
      </c>
      <c r="I106" s="19">
        <f>+[7]PROG4!F106</f>
        <v>0</v>
      </c>
      <c r="J106" s="16">
        <f t="shared" si="1"/>
        <v>10420000</v>
      </c>
      <c r="K106" s="1" t="s">
        <v>11</v>
      </c>
      <c r="L106" s="28">
        <f>+J104+J105+J106+J107</f>
        <v>15024208.4</v>
      </c>
    </row>
    <row r="107" spans="1:12">
      <c r="A107" s="36"/>
      <c r="B107" s="8"/>
      <c r="C107" s="8"/>
      <c r="D107" s="7">
        <v>99</v>
      </c>
      <c r="E107" s="27" t="s">
        <v>102</v>
      </c>
      <c r="F107" s="19">
        <f>+[7]PRG1!F107+[7]Auditoría!F107</f>
        <v>100000</v>
      </c>
      <c r="G107" s="19">
        <f>+[7]PRG2!F107</f>
        <v>4208.3999999999996</v>
      </c>
      <c r="H107" s="19">
        <f>+[7]PROG3!F107</f>
        <v>0</v>
      </c>
      <c r="I107" s="19">
        <f>+[7]PROG4!F107</f>
        <v>0</v>
      </c>
      <c r="J107" s="16">
        <f t="shared" si="1"/>
        <v>104208.4</v>
      </c>
    </row>
    <row r="108" spans="1:12" s="18" customFormat="1">
      <c r="A108" s="36"/>
      <c r="B108" s="8"/>
      <c r="C108" s="8">
        <v>2</v>
      </c>
      <c r="D108" s="8"/>
      <c r="E108" s="26" t="s">
        <v>103</v>
      </c>
      <c r="F108" s="15">
        <f>SUM(F109:F110)</f>
        <v>0</v>
      </c>
      <c r="G108" s="15">
        <f>SUM(G109:G110)</f>
        <v>2000000</v>
      </c>
      <c r="H108" s="15">
        <f>SUM(H109:H110)</f>
        <v>0</v>
      </c>
      <c r="I108" s="15">
        <f>SUM(I109:I110)</f>
        <v>0</v>
      </c>
      <c r="J108" s="16">
        <f t="shared" si="1"/>
        <v>2000000</v>
      </c>
      <c r="K108" s="21"/>
      <c r="L108" s="21"/>
    </row>
    <row r="109" spans="1:12" hidden="1">
      <c r="A109" s="36"/>
      <c r="B109" s="8"/>
      <c r="C109" s="8"/>
      <c r="D109" s="7">
        <v>2</v>
      </c>
      <c r="E109" s="27" t="s">
        <v>104</v>
      </c>
      <c r="F109" s="19">
        <f>+[7]PRG1!F109+[7]Auditoría!F109</f>
        <v>0</v>
      </c>
      <c r="G109" s="19">
        <f>+[7]PRG2!F109</f>
        <v>0</v>
      </c>
      <c r="H109" s="19">
        <f>+[7]PROG3!F109</f>
        <v>0</v>
      </c>
      <c r="I109" s="19">
        <f>+[7]PROG4!F109</f>
        <v>0</v>
      </c>
      <c r="J109" s="16">
        <f t="shared" si="1"/>
        <v>0</v>
      </c>
      <c r="K109" s="20"/>
      <c r="L109" s="20"/>
    </row>
    <row r="110" spans="1:12">
      <c r="A110" s="36"/>
      <c r="B110" s="8"/>
      <c r="C110" s="8"/>
      <c r="D110" s="7">
        <v>3</v>
      </c>
      <c r="E110" s="27" t="s">
        <v>105</v>
      </c>
      <c r="F110" s="19">
        <f>+[7]PRG1!F110+[7]Auditoría!F110</f>
        <v>0</v>
      </c>
      <c r="G110" s="19">
        <f>+[7]PRG2!F110</f>
        <v>2000000</v>
      </c>
      <c r="H110" s="19">
        <f>+[7]PROG3!F110</f>
        <v>0</v>
      </c>
      <c r="I110" s="19">
        <f>+[7]PROG4!F110</f>
        <v>0</v>
      </c>
      <c r="J110" s="16">
        <f t="shared" si="1"/>
        <v>2000000</v>
      </c>
      <c r="K110" s="20" t="s">
        <v>11</v>
      </c>
      <c r="L110" s="20"/>
    </row>
    <row r="111" spans="1:12" s="18" customFormat="1" ht="25.5">
      <c r="A111" s="36"/>
      <c r="B111" s="8"/>
      <c r="C111" s="8">
        <v>3</v>
      </c>
      <c r="D111" s="8"/>
      <c r="E111" s="26" t="s">
        <v>106</v>
      </c>
      <c r="F111" s="15">
        <f>SUM(F112:F118)</f>
        <v>500000</v>
      </c>
      <c r="G111" s="15">
        <f>SUM(G112:G118)</f>
        <v>48681611.729999997</v>
      </c>
      <c r="H111" s="15">
        <f>SUM(H112:H118)</f>
        <v>196106996.44</v>
      </c>
      <c r="I111" s="15">
        <f>SUM(I112:I118)</f>
        <v>0</v>
      </c>
      <c r="J111" s="16">
        <f t="shared" si="1"/>
        <v>245288608.16999999</v>
      </c>
    </row>
    <row r="112" spans="1:12">
      <c r="A112" s="36"/>
      <c r="B112" s="8"/>
      <c r="C112" s="8"/>
      <c r="D112" s="7">
        <v>1</v>
      </c>
      <c r="E112" s="27" t="s">
        <v>107</v>
      </c>
      <c r="F112" s="19">
        <f>+[7]PRG1!F112+[7]Auditoría!F112</f>
        <v>500000</v>
      </c>
      <c r="G112" s="19">
        <f>+[7]PRG2!F112</f>
        <v>3500000</v>
      </c>
      <c r="H112" s="19">
        <f>+[7]PROG3!F112</f>
        <v>10000000</v>
      </c>
      <c r="I112" s="19">
        <f>+[7]PROG4!F112</f>
        <v>0</v>
      </c>
      <c r="J112" s="16">
        <f t="shared" si="1"/>
        <v>14000000</v>
      </c>
      <c r="K112" s="14">
        <f>+J112+J113+J114+J115+J116+J117+J118</f>
        <v>245288608.16999999</v>
      </c>
    </row>
    <row r="113" spans="1:12">
      <c r="A113" s="36"/>
      <c r="B113" s="8"/>
      <c r="C113" s="8"/>
      <c r="D113" s="7">
        <v>2</v>
      </c>
      <c r="E113" s="27" t="s">
        <v>108</v>
      </c>
      <c r="F113" s="19">
        <f>+[7]PRG1!F113+[7]Auditoría!F113</f>
        <v>0</v>
      </c>
      <c r="G113" s="19">
        <f>+[7]PRG2!F113</f>
        <v>27800000</v>
      </c>
      <c r="H113" s="19">
        <f>+[7]PROG3!F113</f>
        <v>183106996.44</v>
      </c>
      <c r="I113" s="19">
        <f>+[7]PROG4!F113</f>
        <v>0</v>
      </c>
      <c r="J113" s="16">
        <f t="shared" si="1"/>
        <v>210906996.44</v>
      </c>
    </row>
    <row r="114" spans="1:12">
      <c r="A114" s="36"/>
      <c r="B114" s="8"/>
      <c r="C114" s="8"/>
      <c r="D114" s="7">
        <v>3</v>
      </c>
      <c r="E114" s="27" t="s">
        <v>109</v>
      </c>
      <c r="F114" s="19">
        <f>+[7]PRG1!F114+[7]Auditoría!F114</f>
        <v>0</v>
      </c>
      <c r="G114" s="19">
        <f>+[7]PRG2!F114</f>
        <v>0</v>
      </c>
      <c r="H114" s="19">
        <f>+[7]PROG3!F114</f>
        <v>2000000</v>
      </c>
      <c r="I114" s="19">
        <f>+[7]PROG4!F114</f>
        <v>0</v>
      </c>
      <c r="J114" s="16">
        <f t="shared" si="1"/>
        <v>2000000</v>
      </c>
    </row>
    <row r="115" spans="1:12" ht="25.5">
      <c r="A115" s="36"/>
      <c r="B115" s="8"/>
      <c r="C115" s="8"/>
      <c r="D115" s="7">
        <v>4</v>
      </c>
      <c r="E115" s="27" t="s">
        <v>110</v>
      </c>
      <c r="F115" s="19">
        <f>+[7]PRG1!F115+[7]Auditoría!F115</f>
        <v>0</v>
      </c>
      <c r="G115" s="19">
        <f>+[7]PRG2!F115</f>
        <v>2381611.73</v>
      </c>
      <c r="H115" s="19">
        <f>+[7]PROG3!F115</f>
        <v>0</v>
      </c>
      <c r="I115" s="19">
        <f>+[7]PROG4!F115</f>
        <v>0</v>
      </c>
      <c r="J115" s="16">
        <f t="shared" si="1"/>
        <v>2381611.73</v>
      </c>
    </row>
    <row r="116" spans="1:12">
      <c r="A116" s="36"/>
      <c r="B116" s="8"/>
      <c r="C116" s="8"/>
      <c r="D116" s="7">
        <v>5</v>
      </c>
      <c r="E116" s="27" t="s">
        <v>111</v>
      </c>
      <c r="F116" s="19">
        <f>+[7]PRG1!F116+[7]Auditoría!F116</f>
        <v>0</v>
      </c>
      <c r="G116" s="19">
        <f>+[7]PRG2!F116</f>
        <v>0</v>
      </c>
      <c r="H116" s="19">
        <f>+[7]PROG3!F116</f>
        <v>1000000</v>
      </c>
      <c r="I116" s="19">
        <f>+[7]PROG4!F116</f>
        <v>0</v>
      </c>
      <c r="J116" s="16">
        <f t="shared" si="1"/>
        <v>1000000</v>
      </c>
    </row>
    <row r="117" spans="1:12">
      <c r="A117" s="36"/>
      <c r="B117" s="8"/>
      <c r="C117" s="8"/>
      <c r="D117" s="7">
        <v>6</v>
      </c>
      <c r="E117" s="27" t="s">
        <v>112</v>
      </c>
      <c r="F117" s="19">
        <f>+[7]PRG1!F117+[7]Auditoría!F117</f>
        <v>0</v>
      </c>
      <c r="G117" s="19">
        <f>+[7]PRG2!F117</f>
        <v>15000000</v>
      </c>
      <c r="H117" s="19">
        <f>+[7]PROG3!F117</f>
        <v>0</v>
      </c>
      <c r="I117" s="19">
        <f>+[7]PROG4!F117</f>
        <v>0</v>
      </c>
      <c r="J117" s="16">
        <f t="shared" si="1"/>
        <v>15000000</v>
      </c>
    </row>
    <row r="118" spans="1:12" ht="25.5" hidden="1">
      <c r="A118" s="36"/>
      <c r="B118" s="8"/>
      <c r="C118" s="8"/>
      <c r="D118" s="7">
        <v>99</v>
      </c>
      <c r="E118" s="27" t="s">
        <v>113</v>
      </c>
      <c r="F118" s="19">
        <f>+[7]PRG1!F118+[7]Auditoría!F118</f>
        <v>0</v>
      </c>
      <c r="G118" s="19">
        <f>+[7]PRG2!F118</f>
        <v>0</v>
      </c>
      <c r="H118" s="19">
        <f>+[7]PROG3!F118</f>
        <v>0</v>
      </c>
      <c r="I118" s="19">
        <f>+[7]PROG4!F118</f>
        <v>0</v>
      </c>
      <c r="J118" s="16">
        <f t="shared" si="1"/>
        <v>0</v>
      </c>
    </row>
    <row r="119" spans="1:12" s="18" customFormat="1">
      <c r="A119" s="36"/>
      <c r="B119" s="8"/>
      <c r="C119" s="8">
        <v>4</v>
      </c>
      <c r="D119" s="8"/>
      <c r="E119" s="26" t="s">
        <v>114</v>
      </c>
      <c r="F119" s="15">
        <f>SUM(F120:F121)</f>
        <v>0</v>
      </c>
      <c r="G119" s="15">
        <f>SUM(G120:G121)</f>
        <v>20170347.949999999</v>
      </c>
      <c r="H119" s="15">
        <f>SUM(H120:H121)</f>
        <v>16786895</v>
      </c>
      <c r="I119" s="15">
        <f>SUM(I120:I121)</f>
        <v>0</v>
      </c>
      <c r="J119" s="16">
        <f t="shared" si="1"/>
        <v>36957242.950000003</v>
      </c>
    </row>
    <row r="120" spans="1:12">
      <c r="A120" s="36"/>
      <c r="B120" s="8"/>
      <c r="C120" s="8"/>
      <c r="D120" s="7">
        <v>1</v>
      </c>
      <c r="E120" s="27" t="s">
        <v>115</v>
      </c>
      <c r="F120" s="19">
        <f>+[7]PRG1!F120+[7]Auditoría!F120</f>
        <v>0</v>
      </c>
      <c r="G120" s="19">
        <f>+[7]PRG2!F120</f>
        <v>0</v>
      </c>
      <c r="H120" s="19">
        <f>+[7]PROG3!F120</f>
        <v>1000000</v>
      </c>
      <c r="I120" s="19">
        <f>+[7]PROG4!F120</f>
        <v>0</v>
      </c>
      <c r="J120" s="16">
        <f t="shared" si="1"/>
        <v>1000000</v>
      </c>
      <c r="K120" s="28">
        <f>+J120+J121</f>
        <v>36957242.950000003</v>
      </c>
    </row>
    <row r="121" spans="1:12">
      <c r="A121" s="36"/>
      <c r="B121" s="8"/>
      <c r="C121" s="8"/>
      <c r="D121" s="7">
        <v>2</v>
      </c>
      <c r="E121" s="27" t="s">
        <v>116</v>
      </c>
      <c r="F121" s="19">
        <f>+[7]PRG1!F121+[7]Auditoría!F121</f>
        <v>0</v>
      </c>
      <c r="G121" s="19">
        <f>+[7]PRG2!F121</f>
        <v>20170347.949999999</v>
      </c>
      <c r="H121" s="19">
        <f>+[7]PROG3!F121</f>
        <v>15786895</v>
      </c>
      <c r="I121" s="19">
        <f>+[7]PROG4!F121</f>
        <v>0</v>
      </c>
      <c r="J121" s="16">
        <f t="shared" si="1"/>
        <v>35957242.950000003</v>
      </c>
    </row>
    <row r="122" spans="1:12" s="18" customFormat="1">
      <c r="A122" s="36"/>
      <c r="B122" s="8"/>
      <c r="C122" s="8">
        <v>99</v>
      </c>
      <c r="D122" s="8"/>
      <c r="E122" s="26" t="s">
        <v>117</v>
      </c>
      <c r="F122" s="15">
        <f>SUM(F123:F130)</f>
        <v>7354798.7000000002</v>
      </c>
      <c r="G122" s="15">
        <f>SUM(G123:G130)</f>
        <v>38415867.230000004</v>
      </c>
      <c r="H122" s="15">
        <f>SUM(H123:H130)</f>
        <v>23743727.960000001</v>
      </c>
      <c r="I122" s="15">
        <f>SUM(I123:I130)</f>
        <v>0</v>
      </c>
      <c r="J122" s="16">
        <f t="shared" si="1"/>
        <v>69514393.890000015</v>
      </c>
    </row>
    <row r="123" spans="1:12">
      <c r="A123" s="36"/>
      <c r="B123" s="8"/>
      <c r="C123" s="8"/>
      <c r="D123" s="7">
        <v>1</v>
      </c>
      <c r="E123" s="27" t="s">
        <v>118</v>
      </c>
      <c r="F123" s="19">
        <f>+[7]PRG1!F123+[7]Auditoría!F123</f>
        <v>3961276.18</v>
      </c>
      <c r="G123" s="19">
        <f>+[7]PRG2!F123</f>
        <v>1740000</v>
      </c>
      <c r="H123" s="19">
        <f>+[7]PROG3!F123</f>
        <v>993727.96</v>
      </c>
      <c r="I123" s="19">
        <f>+[7]PROG4!F123</f>
        <v>0</v>
      </c>
      <c r="J123" s="16">
        <f t="shared" si="1"/>
        <v>6695004.1399999997</v>
      </c>
    </row>
    <row r="124" spans="1:12" ht="25.5" hidden="1">
      <c r="A124" s="36"/>
      <c r="B124" s="8"/>
      <c r="C124" s="8"/>
      <c r="D124" s="7">
        <v>2</v>
      </c>
      <c r="E124" s="37" t="s">
        <v>119</v>
      </c>
      <c r="F124" s="19">
        <f>+[7]PRG1!F124+[7]Auditoría!F124</f>
        <v>0</v>
      </c>
      <c r="G124" s="19">
        <f>+[7]PRG2!F124</f>
        <v>0</v>
      </c>
      <c r="H124" s="19">
        <f>+[7]PROG3!F124</f>
        <v>0</v>
      </c>
      <c r="I124" s="19">
        <f>+[7]PROG4!F124</f>
        <v>0</v>
      </c>
      <c r="J124" s="16">
        <f t="shared" si="1"/>
        <v>0</v>
      </c>
    </row>
    <row r="125" spans="1:12">
      <c r="A125" s="36"/>
      <c r="B125" s="8"/>
      <c r="C125" s="8"/>
      <c r="D125" s="7">
        <v>3</v>
      </c>
      <c r="E125" s="27" t="s">
        <v>120</v>
      </c>
      <c r="F125" s="19">
        <f>+[7]PRG1!F125+[7]Auditoría!F125</f>
        <v>3393522.52</v>
      </c>
      <c r="G125" s="19">
        <f>+[7]PRG2!F125</f>
        <v>26745515.23</v>
      </c>
      <c r="H125" s="19">
        <f>+[7]PROG3!F125</f>
        <v>750000</v>
      </c>
      <c r="I125" s="19">
        <f>+[7]PROG4!F125</f>
        <v>0</v>
      </c>
      <c r="J125" s="16">
        <f t="shared" si="1"/>
        <v>30889037.75</v>
      </c>
    </row>
    <row r="126" spans="1:12">
      <c r="A126" s="36"/>
      <c r="B126" s="8"/>
      <c r="C126" s="8"/>
      <c r="D126" s="7">
        <v>4</v>
      </c>
      <c r="E126" s="27" t="s">
        <v>121</v>
      </c>
      <c r="F126" s="19">
        <f>+[7]PRG1!F126+[7]Auditoría!F126</f>
        <v>0</v>
      </c>
      <c r="G126" s="19">
        <f>+[7]PRG2!F126</f>
        <v>3904952</v>
      </c>
      <c r="H126" s="19">
        <f>+[7]PROG3!F126</f>
        <v>0</v>
      </c>
      <c r="I126" s="19">
        <f>+[7]PROG4!F126</f>
        <v>0</v>
      </c>
      <c r="J126" s="16">
        <f t="shared" si="1"/>
        <v>3904952</v>
      </c>
    </row>
    <row r="127" spans="1:12">
      <c r="A127" s="36"/>
      <c r="B127" s="8"/>
      <c r="C127" s="8"/>
      <c r="D127" s="7">
        <v>5</v>
      </c>
      <c r="E127" s="27" t="s">
        <v>122</v>
      </c>
      <c r="F127" s="19">
        <f>+[7]PRG1!F127+[7]Auditoría!F127</f>
        <v>0</v>
      </c>
      <c r="G127" s="19">
        <f>+[7]PRG2!F127</f>
        <v>3000000</v>
      </c>
      <c r="H127" s="19">
        <f>+[7]PROG3!F127</f>
        <v>2000000</v>
      </c>
      <c r="I127" s="19">
        <f>+[7]PROG4!F127</f>
        <v>0</v>
      </c>
      <c r="J127" s="16">
        <f t="shared" si="1"/>
        <v>5000000</v>
      </c>
      <c r="L127" s="28">
        <f>+J123+J126+J125+J127+J128+J129+J130</f>
        <v>69514393.890000001</v>
      </c>
    </row>
    <row r="128" spans="1:12">
      <c r="A128" s="36"/>
      <c r="B128" s="8"/>
      <c r="C128" s="8"/>
      <c r="D128" s="7">
        <v>6</v>
      </c>
      <c r="E128" s="27" t="s">
        <v>123</v>
      </c>
      <c r="F128" s="19">
        <f>+[7]PRG1!F128+[7]Auditoría!F128</f>
        <v>0</v>
      </c>
      <c r="G128" s="19">
        <f>+[7]PRG2!F128</f>
        <v>2975400</v>
      </c>
      <c r="H128" s="19">
        <f>+[7]PROG3!F128</f>
        <v>20000000</v>
      </c>
      <c r="I128" s="19">
        <f>+[7]PROG4!F128</f>
        <v>0</v>
      </c>
      <c r="J128" s="16">
        <f t="shared" si="1"/>
        <v>22975400</v>
      </c>
    </row>
    <row r="129" spans="1:12" hidden="1">
      <c r="A129" s="36"/>
      <c r="B129" s="8"/>
      <c r="C129" s="8"/>
      <c r="D129" s="7">
        <v>7</v>
      </c>
      <c r="E129" s="27" t="s">
        <v>124</v>
      </c>
      <c r="F129" s="19">
        <f>+[7]PRG1!F129+[7]Auditoría!F129</f>
        <v>0</v>
      </c>
      <c r="G129" s="19">
        <f>+[7]PRG2!F129</f>
        <v>0</v>
      </c>
      <c r="H129" s="19">
        <f>+[7]PROG3!F129</f>
        <v>0</v>
      </c>
      <c r="I129" s="19">
        <f>+[7]PROG4!F129</f>
        <v>0</v>
      </c>
      <c r="J129" s="16">
        <f t="shared" si="1"/>
        <v>0</v>
      </c>
    </row>
    <row r="130" spans="1:12">
      <c r="A130" s="36"/>
      <c r="B130" s="8"/>
      <c r="C130" s="8"/>
      <c r="D130" s="7">
        <v>99</v>
      </c>
      <c r="E130" s="27" t="s">
        <v>125</v>
      </c>
      <c r="F130" s="19">
        <f>+[7]PRG1!F130+[7]Auditoría!F130</f>
        <v>0</v>
      </c>
      <c r="G130" s="19">
        <f>+[7]PRG2!F130</f>
        <v>50000</v>
      </c>
      <c r="H130" s="19">
        <f>+[7]PROG3!F130</f>
        <v>0</v>
      </c>
      <c r="I130" s="19">
        <f>+[7]PROG4!F130</f>
        <v>0</v>
      </c>
      <c r="J130" s="16">
        <f t="shared" si="1"/>
        <v>50000</v>
      </c>
    </row>
    <row r="131" spans="1:12" hidden="1">
      <c r="A131" s="36"/>
      <c r="B131" s="8"/>
      <c r="C131" s="8"/>
      <c r="D131" s="7"/>
      <c r="E131" s="27"/>
      <c r="F131" s="19"/>
      <c r="G131" s="19"/>
      <c r="H131" s="19"/>
      <c r="I131" s="19"/>
      <c r="J131" s="16">
        <f t="shared" si="1"/>
        <v>0</v>
      </c>
    </row>
    <row r="132" spans="1:12" hidden="1">
      <c r="A132" s="36" t="s">
        <v>11</v>
      </c>
      <c r="B132" s="8">
        <v>3</v>
      </c>
      <c r="C132" s="8"/>
      <c r="D132" s="7"/>
      <c r="E132" s="26" t="s">
        <v>126</v>
      </c>
      <c r="F132" s="15">
        <f>+F133</f>
        <v>0</v>
      </c>
      <c r="G132" s="15">
        <f>+G133</f>
        <v>0</v>
      </c>
      <c r="H132" s="15">
        <f>+H133</f>
        <v>0</v>
      </c>
      <c r="I132" s="15">
        <f>+I133</f>
        <v>0</v>
      </c>
      <c r="J132" s="16">
        <f t="shared" si="1"/>
        <v>0</v>
      </c>
    </row>
    <row r="133" spans="1:12" s="18" customFormat="1" hidden="1">
      <c r="A133" s="36"/>
      <c r="B133" s="8"/>
      <c r="C133" s="8">
        <v>2</v>
      </c>
      <c r="D133" s="8"/>
      <c r="E133" s="26" t="s">
        <v>127</v>
      </c>
      <c r="F133" s="15">
        <f>SUM(F134)</f>
        <v>0</v>
      </c>
      <c r="G133" s="15">
        <f>SUM(G134:G135)</f>
        <v>0</v>
      </c>
      <c r="H133" s="15">
        <f>SUM(H134)</f>
        <v>0</v>
      </c>
      <c r="I133" s="15">
        <f>SUM(I134)</f>
        <v>0</v>
      </c>
      <c r="J133" s="16">
        <f t="shared" si="1"/>
        <v>0</v>
      </c>
    </row>
    <row r="134" spans="1:12" ht="25.5" hidden="1">
      <c r="A134" s="36"/>
      <c r="B134" s="8"/>
      <c r="C134" s="8"/>
      <c r="D134" s="7">
        <v>5</v>
      </c>
      <c r="E134" s="27" t="s">
        <v>128</v>
      </c>
      <c r="F134" s="19">
        <f>+[7]PRG1!F134+[7]Auditoría!F134</f>
        <v>0</v>
      </c>
      <c r="G134" s="19">
        <f>+[7]PRG2!F134</f>
        <v>0</v>
      </c>
      <c r="H134" s="19">
        <f>+[7]PROG3!F134</f>
        <v>0</v>
      </c>
      <c r="I134" s="19">
        <f>+[7]PROG4!F134</f>
        <v>0</v>
      </c>
      <c r="J134" s="16">
        <f t="shared" si="1"/>
        <v>0</v>
      </c>
    </row>
    <row r="135" spans="1:12" ht="25.5" hidden="1">
      <c r="A135" s="36"/>
      <c r="B135" s="8"/>
      <c r="C135" s="8"/>
      <c r="D135" s="7">
        <v>6</v>
      </c>
      <c r="E135" s="27" t="s">
        <v>129</v>
      </c>
      <c r="F135" s="19">
        <f>+[7]PRG1!F135+[7]Auditoría!F135</f>
        <v>0</v>
      </c>
      <c r="G135" s="19">
        <f>+[7]PRG2!F135</f>
        <v>0</v>
      </c>
      <c r="H135" s="19">
        <f>+[7]PROG3!F135</f>
        <v>0</v>
      </c>
      <c r="I135" s="19">
        <f>+[7]PROG4!F135</f>
        <v>0</v>
      </c>
      <c r="J135" s="16">
        <f t="shared" si="1"/>
        <v>0</v>
      </c>
    </row>
    <row r="136" spans="1:12" hidden="1">
      <c r="A136" s="36"/>
      <c r="B136" s="8"/>
      <c r="C136" s="8"/>
      <c r="D136" s="7"/>
      <c r="E136" s="38" t="s">
        <v>11</v>
      </c>
      <c r="F136" s="19"/>
      <c r="G136" s="19"/>
      <c r="H136" s="19"/>
      <c r="I136" s="19"/>
      <c r="J136" s="16">
        <f t="shared" si="1"/>
        <v>0</v>
      </c>
    </row>
    <row r="137" spans="1:12" s="18" customFormat="1">
      <c r="A137" s="36"/>
      <c r="B137" s="8">
        <v>5</v>
      </c>
      <c r="C137" s="8"/>
      <c r="D137" s="8"/>
      <c r="E137" s="39" t="s">
        <v>130</v>
      </c>
      <c r="F137" s="15">
        <f>+F138+F147+F153+F157</f>
        <v>26829338</v>
      </c>
      <c r="G137" s="15">
        <f>+G138+G147+G153+G157</f>
        <v>750004649.78999996</v>
      </c>
      <c r="H137" s="15">
        <f>+H138+H147+H153+H157</f>
        <v>6312419893.71</v>
      </c>
      <c r="I137" s="15">
        <f>+I138+I147+I153+I157</f>
        <v>153000000</v>
      </c>
      <c r="J137" s="16">
        <f t="shared" si="1"/>
        <v>7242253881.5</v>
      </c>
    </row>
    <row r="138" spans="1:12" s="18" customFormat="1" ht="13.5" thickBot="1">
      <c r="A138" s="45"/>
      <c r="B138" s="46"/>
      <c r="C138" s="46">
        <v>1</v>
      </c>
      <c r="D138" s="46"/>
      <c r="E138" s="375" t="s">
        <v>131</v>
      </c>
      <c r="F138" s="376">
        <f>SUM(F139:F146)</f>
        <v>26429338</v>
      </c>
      <c r="G138" s="376">
        <f>SUM(G139:G146)</f>
        <v>471828056.25</v>
      </c>
      <c r="H138" s="376">
        <f>SUM(H139:H146)</f>
        <v>435522183.92000002</v>
      </c>
      <c r="I138" s="376">
        <f>SUM(I139:I146)</f>
        <v>0</v>
      </c>
      <c r="J138" s="377">
        <f t="shared" si="1"/>
        <v>933779578.17000008</v>
      </c>
    </row>
    <row r="139" spans="1:12">
      <c r="A139" s="378"/>
      <c r="B139" s="379"/>
      <c r="C139" s="379"/>
      <c r="D139" s="380">
        <v>1</v>
      </c>
      <c r="E139" s="381" t="s">
        <v>132</v>
      </c>
      <c r="F139" s="382">
        <f>+[7]PRG1!F139+[7]Auditoría!F139</f>
        <v>0</v>
      </c>
      <c r="G139" s="382">
        <f>+[7]PRG2!F139</f>
        <v>1250000</v>
      </c>
      <c r="H139" s="382">
        <f>+[7]PROG3!F139</f>
        <v>0</v>
      </c>
      <c r="I139" s="382">
        <f>+[7]PROG4!F139</f>
        <v>0</v>
      </c>
      <c r="J139" s="13">
        <f t="shared" si="1"/>
        <v>1250000</v>
      </c>
    </row>
    <row r="140" spans="1:12">
      <c r="A140" s="36"/>
      <c r="B140" s="8"/>
      <c r="C140" s="8"/>
      <c r="D140" s="7">
        <v>2</v>
      </c>
      <c r="E140" s="38" t="s">
        <v>133</v>
      </c>
      <c r="F140" s="19">
        <f>+[7]PRG1!F140+[7]Auditoría!F140</f>
        <v>1700000</v>
      </c>
      <c r="G140" s="19">
        <f>+[7]PRG2!F140</f>
        <v>237533000.18000001</v>
      </c>
      <c r="H140" s="19">
        <f>+[7]PROG3!F140</f>
        <v>92056347.5</v>
      </c>
      <c r="I140" s="19">
        <f>+[7]PROG4!F140</f>
        <v>0</v>
      </c>
      <c r="J140" s="16">
        <f t="shared" si="1"/>
        <v>331289347.68000001</v>
      </c>
      <c r="L140" s="28">
        <f>+J139+J140+J141+J142+J143+J145+J146</f>
        <v>805246878.17000008</v>
      </c>
    </row>
    <row r="141" spans="1:12">
      <c r="A141" s="36"/>
      <c r="B141" s="8"/>
      <c r="C141" s="8"/>
      <c r="D141" s="7">
        <v>3</v>
      </c>
      <c r="E141" s="38" t="s">
        <v>134</v>
      </c>
      <c r="F141" s="19">
        <f>+[7]PRG1!F141+[7]Auditoría!F141</f>
        <v>5550000</v>
      </c>
      <c r="G141" s="19">
        <f>+[7]PRG2!F141</f>
        <v>15934796.99</v>
      </c>
      <c r="H141" s="19">
        <f>+[7]PROG3!F141</f>
        <v>0</v>
      </c>
      <c r="I141" s="19">
        <f>+[7]PROG4!F141</f>
        <v>0</v>
      </c>
      <c r="J141" s="16">
        <f t="shared" si="1"/>
        <v>21484796.990000002</v>
      </c>
    </row>
    <row r="142" spans="1:12">
      <c r="A142" s="36"/>
      <c r="B142" s="8"/>
      <c r="C142" s="8"/>
      <c r="D142" s="7">
        <v>4</v>
      </c>
      <c r="E142" s="38" t="s">
        <v>135</v>
      </c>
      <c r="F142" s="19">
        <f>+[7]PRG1!F142+[7]Auditoría!F142</f>
        <v>14179338</v>
      </c>
      <c r="G142" s="19">
        <f>+[7]PRG2!F142</f>
        <v>24700000</v>
      </c>
      <c r="H142" s="19">
        <f>+[7]PROG3!F142</f>
        <v>4096000</v>
      </c>
      <c r="I142" s="19">
        <f>+[7]PROG4!F142</f>
        <v>0</v>
      </c>
      <c r="J142" s="16">
        <f t="shared" si="1"/>
        <v>42975338</v>
      </c>
    </row>
    <row r="143" spans="1:12">
      <c r="A143" s="36"/>
      <c r="B143" s="8"/>
      <c r="C143" s="8"/>
      <c r="D143" s="7">
        <v>5</v>
      </c>
      <c r="E143" s="38" t="s">
        <v>136</v>
      </c>
      <c r="F143" s="19">
        <f>+[7]PRG1!F143+[7]Auditoría!F143</f>
        <v>5000000</v>
      </c>
      <c r="G143" s="19">
        <f>+[7]PRG2!F143</f>
        <v>4450000</v>
      </c>
      <c r="H143" s="19">
        <f>+[7]PROG3!F143</f>
        <v>303424685.35000002</v>
      </c>
      <c r="I143" s="19">
        <f>+[7]PROG4!F143</f>
        <v>0</v>
      </c>
      <c r="J143" s="16">
        <f t="shared" si="1"/>
        <v>312874685.35000002</v>
      </c>
    </row>
    <row r="144" spans="1:12" ht="25.5">
      <c r="A144" s="36"/>
      <c r="B144" s="8"/>
      <c r="C144" s="8"/>
      <c r="D144" s="7">
        <v>6</v>
      </c>
      <c r="E144" s="27" t="s">
        <v>137</v>
      </c>
      <c r="F144" s="19">
        <f>+[7]PRG1!F144+[7]Auditoría!F144</f>
        <v>0</v>
      </c>
      <c r="G144" s="19">
        <f>+[7]PRG2!F144</f>
        <v>125000000</v>
      </c>
      <c r="H144" s="19">
        <f>+[7]PROG3!F144</f>
        <v>3532700</v>
      </c>
      <c r="I144" s="19">
        <f>+[7]PROG4!F144</f>
        <v>0</v>
      </c>
      <c r="J144" s="16">
        <f t="shared" ref="J144:J208" si="2">SUM(F144:I144)</f>
        <v>128532700</v>
      </c>
    </row>
    <row r="145" spans="1:10" ht="25.5">
      <c r="A145" s="36"/>
      <c r="B145" s="8"/>
      <c r="C145" s="8"/>
      <c r="D145" s="7">
        <v>7</v>
      </c>
      <c r="E145" s="27" t="s">
        <v>138</v>
      </c>
      <c r="F145" s="19">
        <f>+[7]PRG1!F145+[7]Auditoría!F145</f>
        <v>0</v>
      </c>
      <c r="G145" s="19">
        <f>+[7]PRG2!F145</f>
        <v>48260259.079999998</v>
      </c>
      <c r="H145" s="19">
        <f>+[7]PROG3!F145</f>
        <v>0</v>
      </c>
      <c r="I145" s="19">
        <f>+[7]PROG4!F145</f>
        <v>0</v>
      </c>
      <c r="J145" s="16">
        <f t="shared" si="2"/>
        <v>48260259.079999998</v>
      </c>
    </row>
    <row r="146" spans="1:10">
      <c r="A146" s="36"/>
      <c r="B146" s="8"/>
      <c r="C146" s="8"/>
      <c r="D146" s="7">
        <v>99</v>
      </c>
      <c r="E146" s="38" t="s">
        <v>139</v>
      </c>
      <c r="F146" s="19">
        <f>+[7]PRG1!F146+[7]Auditoría!F146</f>
        <v>0</v>
      </c>
      <c r="G146" s="19">
        <f>+[7]PRG2!F146</f>
        <v>14700000</v>
      </c>
      <c r="H146" s="19">
        <f>+[7]PROG3!F146</f>
        <v>32412451.07</v>
      </c>
      <c r="I146" s="19">
        <f>+[7]PROG4!F146</f>
        <v>0</v>
      </c>
      <c r="J146" s="16">
        <f t="shared" si="2"/>
        <v>47112451.07</v>
      </c>
    </row>
    <row r="147" spans="1:10" s="18" customFormat="1">
      <c r="A147" s="36"/>
      <c r="B147" s="8"/>
      <c r="C147" s="8">
        <v>2</v>
      </c>
      <c r="D147" s="8"/>
      <c r="E147" s="39" t="s">
        <v>140</v>
      </c>
      <c r="F147" s="15">
        <f>SUM(F148:F152)</f>
        <v>0</v>
      </c>
      <c r="G147" s="15">
        <f>SUM(G148:G152)</f>
        <v>277976593.54000002</v>
      </c>
      <c r="H147" s="15">
        <f>SUM(H148:H152)</f>
        <v>5776897709.79</v>
      </c>
      <c r="I147" s="15">
        <f>SUM(I148:I152)</f>
        <v>153000000</v>
      </c>
      <c r="J147" s="16">
        <f t="shared" si="2"/>
        <v>6207874303.3299999</v>
      </c>
    </row>
    <row r="148" spans="1:10">
      <c r="A148" s="36"/>
      <c r="B148" s="8"/>
      <c r="C148" s="8"/>
      <c r="D148" s="7">
        <v>1</v>
      </c>
      <c r="E148" s="38" t="s">
        <v>141</v>
      </c>
      <c r="F148" s="19">
        <f>+[7]PRG1!F148+[7]Auditoría!F148</f>
        <v>0</v>
      </c>
      <c r="G148" s="19">
        <f>+[7]PRG2!F148</f>
        <v>3600000</v>
      </c>
      <c r="H148" s="19">
        <f>+[7]PROG3!F148</f>
        <v>586270214.60000002</v>
      </c>
      <c r="I148" s="19">
        <f>+[7]PROG4!F148</f>
        <v>0</v>
      </c>
      <c r="J148" s="16">
        <f t="shared" si="2"/>
        <v>589870214.60000002</v>
      </c>
    </row>
    <row r="149" spans="1:10">
      <c r="A149" s="36"/>
      <c r="B149" s="8"/>
      <c r="C149" s="8"/>
      <c r="D149" s="7">
        <v>2</v>
      </c>
      <c r="E149" s="38" t="s">
        <v>142</v>
      </c>
      <c r="F149" s="19">
        <f>+[7]PRG1!F149+[7]Auditoría!F149</f>
        <v>0</v>
      </c>
      <c r="G149" s="19">
        <f>+[7]PRG2!F149</f>
        <v>0</v>
      </c>
      <c r="H149" s="19">
        <f>+[7]PROG3!F149</f>
        <v>1274731845.04</v>
      </c>
      <c r="I149" s="19">
        <f>+[7]PROG4!F149</f>
        <v>153000000</v>
      </c>
      <c r="J149" s="16">
        <f t="shared" si="2"/>
        <v>1427731845.04</v>
      </c>
    </row>
    <row r="150" spans="1:10" hidden="1">
      <c r="A150" s="36"/>
      <c r="B150" s="8"/>
      <c r="C150" s="8"/>
      <c r="D150" s="7">
        <v>6</v>
      </c>
      <c r="E150" s="38" t="s">
        <v>143</v>
      </c>
      <c r="F150" s="19">
        <f>+[7]PRG1!F150+[7]Auditoría!F150</f>
        <v>0</v>
      </c>
      <c r="G150" s="19">
        <f>+[7]PRG2!F150</f>
        <v>0</v>
      </c>
      <c r="H150" s="19">
        <f>+[7]PROG3!F150</f>
        <v>0</v>
      </c>
      <c r="I150" s="19">
        <f>+[7]PROG4!F150</f>
        <v>0</v>
      </c>
      <c r="J150" s="16">
        <f t="shared" si="2"/>
        <v>0</v>
      </c>
    </row>
    <row r="151" spans="1:10">
      <c r="A151" s="36"/>
      <c r="B151" s="8"/>
      <c r="C151" s="8"/>
      <c r="D151" s="7">
        <v>7</v>
      </c>
      <c r="E151" s="38" t="s">
        <v>144</v>
      </c>
      <c r="F151" s="19">
        <f>+[7]PRG1!F151+[7]Auditoría!F151</f>
        <v>0</v>
      </c>
      <c r="G151" s="19">
        <f>+[7]PRG2!F151</f>
        <v>74118118.230000004</v>
      </c>
      <c r="H151" s="19">
        <f>+[7]PROG3!F151</f>
        <v>3119893728.2000003</v>
      </c>
      <c r="I151" s="19">
        <f>+[7]PROG4!F151</f>
        <v>0</v>
      </c>
      <c r="J151" s="16">
        <f t="shared" si="2"/>
        <v>3194011846.4300003</v>
      </c>
    </row>
    <row r="152" spans="1:10">
      <c r="A152" s="36"/>
      <c r="B152" s="8"/>
      <c r="C152" s="8"/>
      <c r="D152" s="7">
        <v>99</v>
      </c>
      <c r="E152" s="38" t="s">
        <v>145</v>
      </c>
      <c r="F152" s="19">
        <f>+[7]PRG1!F152+[7]Auditoría!F152</f>
        <v>0</v>
      </c>
      <c r="G152" s="19">
        <f>+[7]PRG2!F152</f>
        <v>200258475.31</v>
      </c>
      <c r="H152" s="19">
        <f>+[7]PROG3!F152</f>
        <v>796001921.95000005</v>
      </c>
      <c r="I152" s="19">
        <f>+[7]PROG4!F152</f>
        <v>0</v>
      </c>
      <c r="J152" s="16">
        <f t="shared" si="2"/>
        <v>996260397.25999999</v>
      </c>
    </row>
    <row r="153" spans="1:10" s="18" customFormat="1">
      <c r="A153" s="36"/>
      <c r="B153" s="8"/>
      <c r="C153" s="8">
        <v>3</v>
      </c>
      <c r="D153" s="8"/>
      <c r="E153" s="39" t="s">
        <v>146</v>
      </c>
      <c r="F153" s="15">
        <f>SUM(F154:F156)</f>
        <v>0</v>
      </c>
      <c r="G153" s="15">
        <f>SUM(G154:G156)</f>
        <v>0</v>
      </c>
      <c r="H153" s="15">
        <f>SUM(H154:H156)</f>
        <v>100000000</v>
      </c>
      <c r="I153" s="15">
        <f>SUM(I154:I156)</f>
        <v>0</v>
      </c>
      <c r="J153" s="16">
        <f t="shared" si="2"/>
        <v>100000000</v>
      </c>
    </row>
    <row r="154" spans="1:10">
      <c r="A154" s="36"/>
      <c r="B154" s="8"/>
      <c r="C154" s="8"/>
      <c r="D154" s="7">
        <v>1</v>
      </c>
      <c r="E154" s="38" t="s">
        <v>147</v>
      </c>
      <c r="F154" s="19">
        <f>+[7]PRG1!F154+[7]Auditoría!F154</f>
        <v>0</v>
      </c>
      <c r="G154" s="19">
        <f>+[7]PRG2!F154</f>
        <v>0</v>
      </c>
      <c r="H154" s="19">
        <f>+[7]PROG3!F154</f>
        <v>100000000</v>
      </c>
      <c r="I154" s="19">
        <f>+[7]PROG4!F154</f>
        <v>0</v>
      </c>
      <c r="J154" s="16">
        <f t="shared" si="2"/>
        <v>100000000</v>
      </c>
    </row>
    <row r="155" spans="1:10" ht="12" hidden="1" customHeight="1">
      <c r="A155" s="36"/>
      <c r="B155" s="8"/>
      <c r="C155" s="8"/>
      <c r="D155" s="7">
        <v>2</v>
      </c>
      <c r="E155" s="38" t="s">
        <v>148</v>
      </c>
      <c r="F155" s="19">
        <f>+[7]PRG1!F155+[7]Auditoría!F155</f>
        <v>0</v>
      </c>
      <c r="G155" s="19">
        <f>+[7]PRG2!F155</f>
        <v>0</v>
      </c>
      <c r="H155" s="19">
        <f>+[7]PROG3!F155</f>
        <v>0</v>
      </c>
      <c r="I155" s="19">
        <f>+[7]PROG4!F155</f>
        <v>0</v>
      </c>
      <c r="J155" s="16">
        <f t="shared" si="2"/>
        <v>0</v>
      </c>
    </row>
    <row r="156" spans="1:10" hidden="1">
      <c r="A156" s="36"/>
      <c r="B156" s="8"/>
      <c r="C156" s="8"/>
      <c r="D156" s="7">
        <v>3</v>
      </c>
      <c r="E156" s="38" t="s">
        <v>149</v>
      </c>
      <c r="F156" s="19">
        <f>+[7]PRG1!F156+[7]Auditoría!F156</f>
        <v>0</v>
      </c>
      <c r="G156" s="19">
        <f>+[7]PRG2!F156</f>
        <v>0</v>
      </c>
      <c r="H156" s="19">
        <f>+[7]PROG3!F156</f>
        <v>0</v>
      </c>
      <c r="I156" s="19">
        <f>+[7]PROG4!F156</f>
        <v>0</v>
      </c>
      <c r="J156" s="16">
        <f t="shared" si="2"/>
        <v>0</v>
      </c>
    </row>
    <row r="157" spans="1:10" s="18" customFormat="1">
      <c r="A157" s="36"/>
      <c r="B157" s="8"/>
      <c r="C157" s="8">
        <v>99</v>
      </c>
      <c r="D157" s="8"/>
      <c r="E157" s="39" t="s">
        <v>150</v>
      </c>
      <c r="F157" s="15">
        <f>SUM(F158:F160)</f>
        <v>400000</v>
      </c>
      <c r="G157" s="15">
        <f>SUM(G158:G160)</f>
        <v>200000</v>
      </c>
      <c r="H157" s="15">
        <f>SUM(H158:H160)</f>
        <v>0</v>
      </c>
      <c r="I157" s="15">
        <f>SUM(I158:I160)</f>
        <v>0</v>
      </c>
      <c r="J157" s="16">
        <f t="shared" si="2"/>
        <v>600000</v>
      </c>
    </row>
    <row r="158" spans="1:10" s="18" customFormat="1">
      <c r="A158" s="36"/>
      <c r="B158" s="8"/>
      <c r="C158" s="8"/>
      <c r="D158" s="38">
        <v>2</v>
      </c>
      <c r="E158" s="38" t="s">
        <v>645</v>
      </c>
      <c r="F158" s="19">
        <f>+[7]PRG1!F158+[7]Auditoría!F158</f>
        <v>0</v>
      </c>
      <c r="G158" s="19">
        <f>+[7]PRG2!F158</f>
        <v>200000</v>
      </c>
      <c r="H158" s="19">
        <f>+[7]PROG3!F158</f>
        <v>0</v>
      </c>
      <c r="I158" s="19">
        <f>+[7]PROG4!F158</f>
        <v>0</v>
      </c>
      <c r="J158" s="16">
        <f t="shared" si="2"/>
        <v>200000</v>
      </c>
    </row>
    <row r="159" spans="1:10">
      <c r="A159" s="36"/>
      <c r="B159" s="8"/>
      <c r="C159" s="8"/>
      <c r="D159" s="7">
        <v>3</v>
      </c>
      <c r="E159" s="38" t="s">
        <v>151</v>
      </c>
      <c r="F159" s="19">
        <f>+[7]PRG1!F159+[7]Auditoría!F159</f>
        <v>400000</v>
      </c>
      <c r="G159" s="19">
        <f>+[7]PRG2!F159</f>
        <v>0</v>
      </c>
      <c r="H159" s="19">
        <f>+[7]PROG3!F159</f>
        <v>0</v>
      </c>
      <c r="I159" s="19">
        <f>+[7]PROG4!F159</f>
        <v>0</v>
      </c>
      <c r="J159" s="16">
        <f t="shared" si="2"/>
        <v>400000</v>
      </c>
    </row>
    <row r="160" spans="1:10" hidden="1">
      <c r="A160" s="36"/>
      <c r="B160" s="8"/>
      <c r="C160" s="8"/>
      <c r="D160" s="7">
        <v>99</v>
      </c>
      <c r="E160" s="38" t="s">
        <v>152</v>
      </c>
      <c r="F160" s="19">
        <f>+[7]PRG1!F160+[7]Auditoría!F160</f>
        <v>0</v>
      </c>
      <c r="G160" s="19">
        <f>+[7]PRG2!F160</f>
        <v>0</v>
      </c>
      <c r="H160" s="19">
        <f>+[7]PROG3!F160</f>
        <v>0</v>
      </c>
      <c r="I160" s="19">
        <f>+[7]PROG4!F160</f>
        <v>0</v>
      </c>
      <c r="J160" s="16">
        <f t="shared" si="2"/>
        <v>0</v>
      </c>
    </row>
    <row r="161" spans="1:11" hidden="1">
      <c r="A161" s="36"/>
      <c r="B161" s="8"/>
      <c r="C161" s="8"/>
      <c r="D161" s="7"/>
      <c r="E161" s="40"/>
      <c r="F161" s="19" t="s">
        <v>11</v>
      </c>
      <c r="G161" s="19"/>
      <c r="H161" s="19"/>
      <c r="I161" s="19"/>
      <c r="J161" s="16">
        <f t="shared" si="2"/>
        <v>0</v>
      </c>
    </row>
    <row r="162" spans="1:11" s="18" customFormat="1">
      <c r="A162" s="36" t="s">
        <v>11</v>
      </c>
      <c r="B162" s="8">
        <v>6</v>
      </c>
      <c r="C162" s="8"/>
      <c r="D162" s="8"/>
      <c r="E162" s="41" t="s">
        <v>153</v>
      </c>
      <c r="F162" s="15">
        <f>+F163+F171+F175+F182+F187+F189</f>
        <v>851509803.54999995</v>
      </c>
      <c r="G162" s="15">
        <f>+G163+G171+G175+G182+G187+G189</f>
        <v>162800000</v>
      </c>
      <c r="H162" s="15">
        <f>+H163+H171+H175+H182+H187+H189</f>
        <v>0</v>
      </c>
      <c r="I162" s="15">
        <f>+I163+I171+I175+I182+I187+I189</f>
        <v>0</v>
      </c>
      <c r="J162" s="16">
        <f t="shared" si="2"/>
        <v>1014309803.55</v>
      </c>
    </row>
    <row r="163" spans="1:11" s="18" customFormat="1">
      <c r="A163" s="36"/>
      <c r="B163" s="8"/>
      <c r="C163" s="8">
        <v>1</v>
      </c>
      <c r="D163" s="8"/>
      <c r="E163" s="39" t="s">
        <v>154</v>
      </c>
      <c r="F163" s="15">
        <f>SUM(F164:F170)</f>
        <v>826509803.54999995</v>
      </c>
      <c r="G163" s="15">
        <f>SUM(G164:G170)</f>
        <v>0</v>
      </c>
      <c r="H163" s="15">
        <f>SUM(H164:H170)</f>
        <v>0</v>
      </c>
      <c r="I163" s="15">
        <f>SUM(I164:I170)</f>
        <v>0</v>
      </c>
      <c r="J163" s="16">
        <f t="shared" si="2"/>
        <v>826509803.54999995</v>
      </c>
    </row>
    <row r="164" spans="1:11">
      <c r="A164" s="36"/>
      <c r="B164" s="8"/>
      <c r="C164" s="8"/>
      <c r="D164" s="7">
        <v>1</v>
      </c>
      <c r="E164" s="38" t="s">
        <v>155</v>
      </c>
      <c r="F164" s="19">
        <f>+[7]PRG1!F164+[7]Auditoría!F164</f>
        <v>10136741</v>
      </c>
      <c r="G164" s="19">
        <f>+[7]PRG2!F164</f>
        <v>0</v>
      </c>
      <c r="H164" s="19">
        <f>+[7]PROG3!F164</f>
        <v>0</v>
      </c>
      <c r="I164" s="19">
        <f>+[7]PROG4!F164</f>
        <v>0</v>
      </c>
      <c r="J164" s="16">
        <f t="shared" si="2"/>
        <v>10136741</v>
      </c>
    </row>
    <row r="165" spans="1:11" ht="25.5">
      <c r="A165" s="36"/>
      <c r="B165" s="8"/>
      <c r="C165" s="8"/>
      <c r="D165" s="7">
        <v>2</v>
      </c>
      <c r="E165" s="27" t="s">
        <v>156</v>
      </c>
      <c r="F165" s="19">
        <f>+[7]PRG1!F165+[7]Auditoría!F165</f>
        <v>35245703.43</v>
      </c>
      <c r="G165" s="19">
        <f>+[7]PRG2!F165</f>
        <v>0</v>
      </c>
      <c r="H165" s="19">
        <f>+[7]PROG3!F165</f>
        <v>0</v>
      </c>
      <c r="I165" s="19">
        <f>+[7]PROG4!F165</f>
        <v>0</v>
      </c>
      <c r="J165" s="16">
        <f t="shared" si="2"/>
        <v>35245703.43</v>
      </c>
    </row>
    <row r="166" spans="1:11" ht="25.5">
      <c r="A166" s="36"/>
      <c r="B166" s="8"/>
      <c r="C166" s="8"/>
      <c r="D166" s="7">
        <v>3</v>
      </c>
      <c r="E166" s="27" t="s">
        <v>157</v>
      </c>
      <c r="F166" s="19">
        <f>+[7]PRG1!F166+[7]Auditoría!F166</f>
        <v>718022839.84000003</v>
      </c>
      <c r="G166" s="19">
        <f>+[7]PRG2!F166</f>
        <v>0</v>
      </c>
      <c r="H166" s="19">
        <f>+[7]PROG3!F166</f>
        <v>0</v>
      </c>
      <c r="I166" s="19">
        <f>+[7]PROG4!F166</f>
        <v>0</v>
      </c>
      <c r="J166" s="16">
        <f t="shared" si="2"/>
        <v>718022839.84000003</v>
      </c>
    </row>
    <row r="167" spans="1:11">
      <c r="A167" s="36"/>
      <c r="B167" s="8"/>
      <c r="C167" s="8"/>
      <c r="D167" s="7">
        <v>4</v>
      </c>
      <c r="E167" s="38" t="s">
        <v>158</v>
      </c>
      <c r="F167" s="19">
        <f>+[7]PRG1!F167+[7]Auditoría!F167</f>
        <v>63104519.280000001</v>
      </c>
      <c r="G167" s="19">
        <f>+[7]PRG2!F167</f>
        <v>0</v>
      </c>
      <c r="H167" s="19">
        <f>+[7]PROG3!F167</f>
        <v>0</v>
      </c>
      <c r="I167" s="19">
        <f>+[7]PROG4!F167</f>
        <v>0</v>
      </c>
      <c r="J167" s="16">
        <f t="shared" si="2"/>
        <v>63104519.280000001</v>
      </c>
      <c r="K167" s="28">
        <f>+J164+J165+J166+J167</f>
        <v>826509803.54999995</v>
      </c>
    </row>
    <row r="168" spans="1:11" ht="25.5" hidden="1">
      <c r="A168" s="36"/>
      <c r="B168" s="8"/>
      <c r="C168" s="8"/>
      <c r="D168" s="7">
        <v>5</v>
      </c>
      <c r="E168" s="27" t="s">
        <v>159</v>
      </c>
      <c r="F168" s="19">
        <f>+[7]PRG1!F168+[7]Auditoría!F168</f>
        <v>0</v>
      </c>
      <c r="G168" s="19">
        <f>+[7]PRG2!F168</f>
        <v>0</v>
      </c>
      <c r="H168" s="19">
        <f>+[7]PROG3!F168</f>
        <v>0</v>
      </c>
      <c r="I168" s="19">
        <f>+[7]PROG4!F168</f>
        <v>0</v>
      </c>
      <c r="J168" s="16">
        <f t="shared" si="2"/>
        <v>0</v>
      </c>
    </row>
    <row r="169" spans="1:11" ht="25.5" hidden="1">
      <c r="A169" s="36"/>
      <c r="B169" s="8"/>
      <c r="C169" s="8"/>
      <c r="D169" s="7">
        <v>6</v>
      </c>
      <c r="E169" s="27" t="s">
        <v>160</v>
      </c>
      <c r="F169" s="19">
        <f>+[7]PRG1!F169+[7]Auditoría!F169</f>
        <v>0</v>
      </c>
      <c r="G169" s="19">
        <f>+[7]PRG2!F169</f>
        <v>0</v>
      </c>
      <c r="H169" s="19">
        <f>+[7]PROG3!F169</f>
        <v>0</v>
      </c>
      <c r="I169" s="19">
        <f>+[7]PROG4!F169</f>
        <v>0</v>
      </c>
      <c r="J169" s="16">
        <f t="shared" si="2"/>
        <v>0</v>
      </c>
    </row>
    <row r="170" spans="1:11" hidden="1">
      <c r="A170" s="36"/>
      <c r="B170" s="8"/>
      <c r="C170" s="8"/>
      <c r="D170" s="7">
        <v>9</v>
      </c>
      <c r="E170" s="27" t="s">
        <v>161</v>
      </c>
      <c r="F170" s="19">
        <f>+[7]PRG1!F170+[7]Auditoría!F170</f>
        <v>0</v>
      </c>
      <c r="G170" s="19">
        <f>+[7]PRG2!F170</f>
        <v>0</v>
      </c>
      <c r="H170" s="19">
        <f>+[7]PROG3!F170</f>
        <v>0</v>
      </c>
      <c r="I170" s="19">
        <f>+[7]PROG4!F170</f>
        <v>0</v>
      </c>
      <c r="J170" s="16">
        <f t="shared" si="2"/>
        <v>0</v>
      </c>
    </row>
    <row r="171" spans="1:11" s="18" customFormat="1" hidden="1">
      <c r="A171" s="36"/>
      <c r="B171" s="8"/>
      <c r="C171" s="8">
        <v>2</v>
      </c>
      <c r="D171" s="8"/>
      <c r="E171" s="39" t="s">
        <v>162</v>
      </c>
      <c r="F171" s="15">
        <f>SUM(F172:F174)</f>
        <v>0</v>
      </c>
      <c r="G171" s="15">
        <f>SUM(G172:G174)</f>
        <v>0</v>
      </c>
      <c r="H171" s="15">
        <f>SUM(H172:H174)</f>
        <v>0</v>
      </c>
      <c r="I171" s="15">
        <f>SUM(I172:I174)</f>
        <v>0</v>
      </c>
      <c r="J171" s="16">
        <f t="shared" si="2"/>
        <v>0</v>
      </c>
    </row>
    <row r="172" spans="1:11" hidden="1">
      <c r="A172" s="36"/>
      <c r="B172" s="8"/>
      <c r="C172" s="8"/>
      <c r="D172" s="7">
        <v>1</v>
      </c>
      <c r="E172" s="38" t="s">
        <v>163</v>
      </c>
      <c r="F172" s="19">
        <f>+[7]PRG1!F172+[7]Auditoría!F172</f>
        <v>0</v>
      </c>
      <c r="G172" s="19">
        <f>+[7]PRG2!F172</f>
        <v>0</v>
      </c>
      <c r="H172" s="19">
        <f>+[7]PROG3!F172</f>
        <v>0</v>
      </c>
      <c r="I172" s="19">
        <f>+[7]PROG4!F172</f>
        <v>0</v>
      </c>
      <c r="J172" s="16">
        <f t="shared" si="2"/>
        <v>0</v>
      </c>
    </row>
    <row r="173" spans="1:11" hidden="1">
      <c r="A173" s="36"/>
      <c r="B173" s="8"/>
      <c r="C173" s="8"/>
      <c r="D173" s="7">
        <v>3</v>
      </c>
      <c r="E173" s="38" t="s">
        <v>164</v>
      </c>
      <c r="F173" s="19">
        <f>+[7]PRG1!F173+[7]Auditoría!F173</f>
        <v>0</v>
      </c>
      <c r="G173" s="19">
        <f>+[7]PRG2!F173</f>
        <v>0</v>
      </c>
      <c r="H173" s="19">
        <f>+[7]PROG3!F173</f>
        <v>0</v>
      </c>
      <c r="I173" s="19">
        <f>+[7]PROG4!F173</f>
        <v>0</v>
      </c>
      <c r="J173" s="16">
        <f t="shared" si="2"/>
        <v>0</v>
      </c>
    </row>
    <row r="174" spans="1:11" hidden="1">
      <c r="A174" s="36"/>
      <c r="B174" s="8"/>
      <c r="C174" s="8"/>
      <c r="D174" s="7">
        <v>99</v>
      </c>
      <c r="E174" s="38" t="s">
        <v>165</v>
      </c>
      <c r="F174" s="19">
        <f>+[7]PRG1!F174+[7]Auditoría!F174</f>
        <v>0</v>
      </c>
      <c r="G174" s="19">
        <f>+[7]PRG2!F174</f>
        <v>0</v>
      </c>
      <c r="H174" s="19">
        <f>+[7]PROG3!F174</f>
        <v>0</v>
      </c>
      <c r="I174" s="19">
        <f>+[7]PROG4!F174</f>
        <v>0</v>
      </c>
      <c r="J174" s="16">
        <f t="shared" si="2"/>
        <v>0</v>
      </c>
    </row>
    <row r="175" spans="1:11" s="18" customFormat="1">
      <c r="A175" s="36"/>
      <c r="B175" s="8"/>
      <c r="C175" s="8">
        <v>3</v>
      </c>
      <c r="D175" s="8"/>
      <c r="E175" s="39" t="s">
        <v>166</v>
      </c>
      <c r="F175" s="15">
        <f>SUM(F176:F181)</f>
        <v>0</v>
      </c>
      <c r="G175" s="15">
        <f>SUM(G176:G181)</f>
        <v>20000000</v>
      </c>
      <c r="H175" s="15">
        <f>SUM(H176:H181)</f>
        <v>0</v>
      </c>
      <c r="I175" s="15">
        <f>SUM(I176:I181)</f>
        <v>0</v>
      </c>
      <c r="J175" s="16">
        <f t="shared" si="2"/>
        <v>20000000</v>
      </c>
    </row>
    <row r="176" spans="1:11" hidden="1">
      <c r="A176" s="36"/>
      <c r="B176" s="8"/>
      <c r="C176" s="8"/>
      <c r="D176" s="7">
        <v>1</v>
      </c>
      <c r="E176" s="38" t="s">
        <v>167</v>
      </c>
      <c r="F176" s="19">
        <f>+[7]PRG1!F176+[7]Auditoría!F176</f>
        <v>0</v>
      </c>
      <c r="G176" s="19">
        <f>+[7]PRG2!F176</f>
        <v>0</v>
      </c>
      <c r="H176" s="19">
        <f>+[7]PROG3!F176</f>
        <v>0</v>
      </c>
      <c r="I176" s="19">
        <f>+[7]PROG4!F176</f>
        <v>0</v>
      </c>
      <c r="J176" s="16">
        <f t="shared" si="2"/>
        <v>0</v>
      </c>
    </row>
    <row r="177" spans="1:11" hidden="1">
      <c r="A177" s="36"/>
      <c r="B177" s="8"/>
      <c r="C177" s="8"/>
      <c r="D177" s="7">
        <v>2</v>
      </c>
      <c r="E177" s="38" t="s">
        <v>168</v>
      </c>
      <c r="F177" s="19">
        <f>+[7]PRG1!F177+[7]Auditoría!F177</f>
        <v>0</v>
      </c>
      <c r="G177" s="19">
        <f>+[7]PRG2!F177</f>
        <v>0</v>
      </c>
      <c r="H177" s="19">
        <f>+[7]PROG3!F177</f>
        <v>0</v>
      </c>
      <c r="I177" s="19">
        <f>+[7]PROG4!F177</f>
        <v>0</v>
      </c>
      <c r="J177" s="16">
        <f t="shared" si="2"/>
        <v>0</v>
      </c>
    </row>
    <row r="178" spans="1:11" hidden="1">
      <c r="A178" s="36"/>
      <c r="B178" s="8"/>
      <c r="C178" s="8"/>
      <c r="D178" s="7">
        <v>3</v>
      </c>
      <c r="E178" s="38" t="s">
        <v>169</v>
      </c>
      <c r="F178" s="19">
        <f>+[7]PRG1!F178+[7]Auditoría!F178</f>
        <v>0</v>
      </c>
      <c r="G178" s="19">
        <f>+[7]PRG2!F178</f>
        <v>0</v>
      </c>
      <c r="H178" s="19">
        <f>+[7]PROG3!F178</f>
        <v>0</v>
      </c>
      <c r="I178" s="19">
        <f>+[7]PROG4!F178</f>
        <v>0</v>
      </c>
      <c r="J178" s="16">
        <f t="shared" si="2"/>
        <v>0</v>
      </c>
    </row>
    <row r="179" spans="1:11" hidden="1">
      <c r="A179" s="36"/>
      <c r="B179" s="8"/>
      <c r="C179" s="8"/>
      <c r="D179" s="7">
        <v>4</v>
      </c>
      <c r="E179" s="38" t="s">
        <v>170</v>
      </c>
      <c r="F179" s="19">
        <f>+[7]PRG1!F179+[7]Auditoría!F179</f>
        <v>0</v>
      </c>
      <c r="G179" s="19">
        <f>+[7]PRG2!F179</f>
        <v>0</v>
      </c>
      <c r="H179" s="19">
        <f>+[7]PROG3!F179</f>
        <v>0</v>
      </c>
      <c r="I179" s="19">
        <f>+[7]PROG4!F179</f>
        <v>0</v>
      </c>
      <c r="J179" s="16">
        <f t="shared" si="2"/>
        <v>0</v>
      </c>
    </row>
    <row r="180" spans="1:11" ht="25.5" hidden="1">
      <c r="A180" s="36"/>
      <c r="B180" s="8"/>
      <c r="C180" s="8"/>
      <c r="D180" s="7">
        <v>5</v>
      </c>
      <c r="E180" s="27" t="s">
        <v>171</v>
      </c>
      <c r="F180" s="19">
        <f>+[7]PRG1!F180+[7]Auditoría!F180</f>
        <v>0</v>
      </c>
      <c r="G180" s="19">
        <f>+[7]PRG2!F180</f>
        <v>0</v>
      </c>
      <c r="H180" s="19">
        <f>+[7]PROG3!F180</f>
        <v>0</v>
      </c>
      <c r="I180" s="19">
        <f>+[7]PROG4!F180</f>
        <v>0</v>
      </c>
      <c r="J180" s="16">
        <f t="shared" si="2"/>
        <v>0</v>
      </c>
      <c r="K180" s="1">
        <f>1506735.62+7116350.9</f>
        <v>8623086.5199999996</v>
      </c>
    </row>
    <row r="181" spans="1:11">
      <c r="A181" s="36"/>
      <c r="B181" s="8"/>
      <c r="C181" s="8"/>
      <c r="D181" s="7">
        <v>99</v>
      </c>
      <c r="E181" s="38" t="s">
        <v>172</v>
      </c>
      <c r="F181" s="19">
        <f>+[7]PRG1!F181+[7]Auditoría!F181</f>
        <v>0</v>
      </c>
      <c r="G181" s="19">
        <f>+[7]PRG2!F181</f>
        <v>20000000</v>
      </c>
      <c r="H181" s="19">
        <f>+[7]PROG3!F181</f>
        <v>0</v>
      </c>
      <c r="I181" s="19">
        <f>+[7]PROG4!F181</f>
        <v>0</v>
      </c>
      <c r="J181" s="16">
        <f t="shared" si="2"/>
        <v>20000000</v>
      </c>
    </row>
    <row r="182" spans="1:11" s="18" customFormat="1" ht="25.5" hidden="1">
      <c r="A182" s="36"/>
      <c r="B182" s="8"/>
      <c r="C182" s="8">
        <v>4</v>
      </c>
      <c r="D182" s="8"/>
      <c r="E182" s="42" t="s">
        <v>173</v>
      </c>
      <c r="F182" s="15">
        <f>SUM(F183:F186)</f>
        <v>0</v>
      </c>
      <c r="G182" s="15">
        <f>SUM(G183:G186)</f>
        <v>0</v>
      </c>
      <c r="H182" s="15">
        <f>SUM(H183:H186)</f>
        <v>0</v>
      </c>
      <c r="I182" s="15">
        <f>SUM(I183:I186)</f>
        <v>0</v>
      </c>
      <c r="J182" s="16">
        <f t="shared" si="2"/>
        <v>0</v>
      </c>
    </row>
    <row r="183" spans="1:11" hidden="1">
      <c r="A183" s="36"/>
      <c r="B183" s="8"/>
      <c r="C183" s="8"/>
      <c r="D183" s="7">
        <v>1</v>
      </c>
      <c r="E183" s="43" t="s">
        <v>174</v>
      </c>
      <c r="F183" s="19">
        <f>+[7]PRG1!F183+[7]Auditoría!F183</f>
        <v>0</v>
      </c>
      <c r="G183" s="19">
        <f>+[7]PRG2!F183</f>
        <v>0</v>
      </c>
      <c r="H183" s="19">
        <f>+[7]PROG3!F183</f>
        <v>0</v>
      </c>
      <c r="I183" s="19">
        <f>+[7]PROG4!F183</f>
        <v>0</v>
      </c>
      <c r="J183" s="16">
        <f t="shared" si="2"/>
        <v>0</v>
      </c>
    </row>
    <row r="184" spans="1:11" hidden="1">
      <c r="A184" s="36"/>
      <c r="B184" s="8"/>
      <c r="C184" s="8"/>
      <c r="D184" s="7">
        <v>2</v>
      </c>
      <c r="E184" s="43" t="s">
        <v>175</v>
      </c>
      <c r="F184" s="19">
        <f>+[7]PRG1!F184+[7]Auditoría!F184</f>
        <v>0</v>
      </c>
      <c r="G184" s="19">
        <f>+[7]PRG2!F184</f>
        <v>0</v>
      </c>
      <c r="H184" s="19">
        <f>+[7]PROG3!F184</f>
        <v>0</v>
      </c>
      <c r="I184" s="19">
        <f>+[7]PROG4!F184</f>
        <v>0</v>
      </c>
      <c r="J184" s="16">
        <f t="shared" si="2"/>
        <v>0</v>
      </c>
    </row>
    <row r="185" spans="1:11" hidden="1">
      <c r="A185" s="36"/>
      <c r="B185" s="8"/>
      <c r="C185" s="8"/>
      <c r="D185" s="7">
        <v>3</v>
      </c>
      <c r="E185" s="43" t="s">
        <v>176</v>
      </c>
      <c r="F185" s="19">
        <f>+[7]PRG1!F185+[7]Auditoría!F185</f>
        <v>0</v>
      </c>
      <c r="G185" s="19">
        <f>+[7]PRG2!F185</f>
        <v>0</v>
      </c>
      <c r="H185" s="19">
        <f>+[7]PROG3!F185</f>
        <v>0</v>
      </c>
      <c r="I185" s="19">
        <f>+[7]PROG4!F185</f>
        <v>0</v>
      </c>
      <c r="J185" s="16">
        <f t="shared" si="2"/>
        <v>0</v>
      </c>
    </row>
    <row r="186" spans="1:11" ht="25.5" hidden="1">
      <c r="A186" s="36"/>
      <c r="B186" s="8"/>
      <c r="C186" s="8"/>
      <c r="D186" s="7">
        <v>4</v>
      </c>
      <c r="E186" s="43" t="s">
        <v>177</v>
      </c>
      <c r="F186" s="19">
        <f>+[7]PRG1!F186+[7]Auditoría!F186</f>
        <v>0</v>
      </c>
      <c r="G186" s="19">
        <f>+[7]PRG2!F186</f>
        <v>0</v>
      </c>
      <c r="H186" s="19">
        <f>+[7]PROG3!F186</f>
        <v>0</v>
      </c>
      <c r="I186" s="19">
        <f>+[7]PROG4!F186</f>
        <v>0</v>
      </c>
      <c r="J186" s="16">
        <f t="shared" si="2"/>
        <v>0</v>
      </c>
    </row>
    <row r="187" spans="1:11" s="18" customFormat="1" hidden="1">
      <c r="A187" s="36"/>
      <c r="B187" s="8"/>
      <c r="C187" s="8">
        <v>5</v>
      </c>
      <c r="D187" s="8"/>
      <c r="E187" s="39" t="s">
        <v>178</v>
      </c>
      <c r="F187" s="15">
        <f>SUM(F188)</f>
        <v>0</v>
      </c>
      <c r="G187" s="15">
        <f>SUM(G188)</f>
        <v>0</v>
      </c>
      <c r="H187" s="15">
        <f>SUM(H188)</f>
        <v>0</v>
      </c>
      <c r="I187" s="19">
        <f>+[7]PROG4!F187</f>
        <v>0</v>
      </c>
      <c r="J187" s="16">
        <f t="shared" si="2"/>
        <v>0</v>
      </c>
    </row>
    <row r="188" spans="1:11" hidden="1">
      <c r="A188" s="36"/>
      <c r="B188" s="8"/>
      <c r="C188" s="8"/>
      <c r="D188" s="7">
        <v>1</v>
      </c>
      <c r="E188" s="38" t="s">
        <v>178</v>
      </c>
      <c r="F188" s="19">
        <f>+[7]PRG1!F188+[7]Auditoría!F188</f>
        <v>0</v>
      </c>
      <c r="G188" s="19">
        <f>+[7]PRG2!F188</f>
        <v>0</v>
      </c>
      <c r="H188" s="19">
        <f>+[7]PROG3!F188</f>
        <v>0</v>
      </c>
      <c r="I188" s="19">
        <f>+[7]PROG4!F188</f>
        <v>0</v>
      </c>
      <c r="J188" s="16">
        <f t="shared" si="2"/>
        <v>0</v>
      </c>
    </row>
    <row r="189" spans="1:11" s="18" customFormat="1">
      <c r="A189" s="36"/>
      <c r="B189" s="8"/>
      <c r="C189" s="8">
        <v>6</v>
      </c>
      <c r="D189" s="8"/>
      <c r="E189" s="39" t="s">
        <v>179</v>
      </c>
      <c r="F189" s="15">
        <f>SUM(F190:F191)</f>
        <v>25000000</v>
      </c>
      <c r="G189" s="15">
        <f>SUM(G190:G191)</f>
        <v>142800000</v>
      </c>
      <c r="H189" s="15">
        <f>SUM(H190:H191)</f>
        <v>0</v>
      </c>
      <c r="I189" s="19">
        <f>+[7]PROG4!F189</f>
        <v>0</v>
      </c>
      <c r="J189" s="16">
        <f t="shared" si="2"/>
        <v>167800000</v>
      </c>
    </row>
    <row r="190" spans="1:11">
      <c r="A190" s="36"/>
      <c r="B190" s="8"/>
      <c r="C190" s="8"/>
      <c r="D190" s="7">
        <v>1</v>
      </c>
      <c r="E190" s="38" t="s">
        <v>180</v>
      </c>
      <c r="F190" s="19">
        <f>+[7]PRG1!F190+[7]Auditoría!F190</f>
        <v>0</v>
      </c>
      <c r="G190" s="19">
        <f>+[7]PRG2!F190</f>
        <v>142800000</v>
      </c>
      <c r="H190" s="19">
        <f>+[7]PROG3!F190</f>
        <v>0</v>
      </c>
      <c r="I190" s="19">
        <f>+[7]PROG4!F190</f>
        <v>0</v>
      </c>
      <c r="J190" s="16">
        <f t="shared" si="2"/>
        <v>142800000</v>
      </c>
    </row>
    <row r="191" spans="1:11">
      <c r="A191" s="36"/>
      <c r="B191" s="8"/>
      <c r="C191" s="8"/>
      <c r="D191" s="7">
        <v>2</v>
      </c>
      <c r="E191" s="38" t="s">
        <v>181</v>
      </c>
      <c r="F191" s="19">
        <f>+[7]PRG1!F191+[7]Auditoría!F191</f>
        <v>25000000</v>
      </c>
      <c r="G191" s="19">
        <f>+[7]PRG2!F191</f>
        <v>0</v>
      </c>
      <c r="H191" s="19">
        <f>+[7]PROG3!F191</f>
        <v>0</v>
      </c>
      <c r="I191" s="19">
        <f>+[7]PROG4!F191</f>
        <v>0</v>
      </c>
      <c r="J191" s="16">
        <f t="shared" si="2"/>
        <v>25000000</v>
      </c>
    </row>
    <row r="192" spans="1:11" hidden="1">
      <c r="A192" s="36"/>
      <c r="B192" s="8"/>
      <c r="C192" s="8"/>
      <c r="D192" s="7"/>
      <c r="E192" s="44"/>
      <c r="F192" s="19"/>
      <c r="G192" s="19">
        <f>+[7]PRG2!F203</f>
        <v>0</v>
      </c>
      <c r="H192" s="19">
        <f>+[7]PROG3!F202</f>
        <v>0</v>
      </c>
      <c r="I192" s="19">
        <f>+[7]PROG3!G202</f>
        <v>0</v>
      </c>
      <c r="J192" s="16">
        <f t="shared" si="2"/>
        <v>0</v>
      </c>
    </row>
    <row r="193" spans="1:10" s="18" customFormat="1">
      <c r="A193" s="36" t="s">
        <v>11</v>
      </c>
      <c r="B193" s="8">
        <v>7</v>
      </c>
      <c r="C193" s="8"/>
      <c r="D193" s="8"/>
      <c r="E193" s="41" t="s">
        <v>182</v>
      </c>
      <c r="F193" s="15">
        <f>+F194+F201+F203</f>
        <v>51473.08</v>
      </c>
      <c r="G193" s="15">
        <f>+G194+G201+G203</f>
        <v>0</v>
      </c>
      <c r="H193" s="15">
        <f>+H194+H201+H203</f>
        <v>481884593.60000002</v>
      </c>
      <c r="I193" s="15">
        <f>+I194+I201+I203</f>
        <v>0</v>
      </c>
      <c r="J193" s="16">
        <f t="shared" si="2"/>
        <v>481936066.68000001</v>
      </c>
    </row>
    <row r="194" spans="1:10" s="18" customFormat="1">
      <c r="A194" s="36"/>
      <c r="B194" s="8"/>
      <c r="C194" s="8">
        <v>1</v>
      </c>
      <c r="D194" s="8"/>
      <c r="E194" s="39" t="s">
        <v>183</v>
      </c>
      <c r="F194" s="15">
        <f>SUM(F195:F200)</f>
        <v>51473.08</v>
      </c>
      <c r="G194" s="15">
        <f>SUM(G195:G200)</f>
        <v>0</v>
      </c>
      <c r="H194" s="15">
        <f>SUM(H195:H200)</f>
        <v>93655600</v>
      </c>
      <c r="I194" s="15">
        <f>SUM(I195:I200)</f>
        <v>0</v>
      </c>
      <c r="J194" s="16">
        <f t="shared" si="2"/>
        <v>93707073.079999998</v>
      </c>
    </row>
    <row r="195" spans="1:10" ht="12.75" hidden="1" customHeight="1">
      <c r="A195" s="36"/>
      <c r="B195" s="8"/>
      <c r="C195" s="8"/>
      <c r="D195" s="7">
        <v>1</v>
      </c>
      <c r="E195" s="38" t="s">
        <v>184</v>
      </c>
      <c r="F195" s="19">
        <f>+[7]PRG1!F195+[7]Auditoría!F195</f>
        <v>0</v>
      </c>
      <c r="G195" s="19">
        <f>+[7]PRG2!F195</f>
        <v>0</v>
      </c>
      <c r="H195" s="19">
        <f>+[7]PROG3!F195</f>
        <v>0</v>
      </c>
      <c r="I195" s="19">
        <f>+[7]PROG4!F195</f>
        <v>0</v>
      </c>
      <c r="J195" s="16">
        <f t="shared" si="2"/>
        <v>0</v>
      </c>
    </row>
    <row r="196" spans="1:10" ht="25.5" customHeight="1">
      <c r="A196" s="36"/>
      <c r="B196" s="8"/>
      <c r="C196" s="8"/>
      <c r="D196" s="7">
        <v>2</v>
      </c>
      <c r="E196" s="27" t="s">
        <v>185</v>
      </c>
      <c r="F196" s="19">
        <f>+[7]PRG1!F196+[7]Auditoría!F196</f>
        <v>0</v>
      </c>
      <c r="G196" s="19">
        <f>+[7]PRG2!F196</f>
        <v>0</v>
      </c>
      <c r="H196" s="19">
        <f>+[7]PROG3!F196</f>
        <v>5655600</v>
      </c>
      <c r="I196" s="19">
        <f>+[7]PROG4!F196</f>
        <v>0</v>
      </c>
      <c r="J196" s="16">
        <f t="shared" si="2"/>
        <v>5655600</v>
      </c>
    </row>
    <row r="197" spans="1:10" ht="25.5">
      <c r="A197" s="36"/>
      <c r="B197" s="8"/>
      <c r="C197" s="8"/>
      <c r="D197" s="7">
        <v>3</v>
      </c>
      <c r="E197" s="27" t="s">
        <v>186</v>
      </c>
      <c r="F197" s="19">
        <f>+[7]PRG1!F197+[7]Auditoría!F197</f>
        <v>14038.11</v>
      </c>
      <c r="G197" s="19">
        <f>+[7]PRG2!F197</f>
        <v>0</v>
      </c>
      <c r="H197" s="19">
        <f>+[7]PROG3!F197</f>
        <v>88000000</v>
      </c>
      <c r="I197" s="19">
        <f>+[7]PROG4!F197</f>
        <v>0</v>
      </c>
      <c r="J197" s="16">
        <f t="shared" si="2"/>
        <v>88014038.109999999</v>
      </c>
    </row>
    <row r="198" spans="1:10">
      <c r="A198" s="36"/>
      <c r="B198" s="8"/>
      <c r="C198" s="8"/>
      <c r="D198" s="7">
        <v>4</v>
      </c>
      <c r="E198" s="38" t="s">
        <v>187</v>
      </c>
      <c r="F198" s="19">
        <f>+[7]PRG1!F198+[7]Auditoría!F198</f>
        <v>37434.97</v>
      </c>
      <c r="G198" s="19">
        <f>+[7]PRG2!F198</f>
        <v>0</v>
      </c>
      <c r="H198" s="19">
        <f>+[7]PROG3!F198</f>
        <v>0</v>
      </c>
      <c r="I198" s="19">
        <f>+[7]PROG4!F198</f>
        <v>0</v>
      </c>
      <c r="J198" s="16">
        <f t="shared" si="2"/>
        <v>37434.97</v>
      </c>
    </row>
    <row r="199" spans="1:10" ht="25.5" hidden="1">
      <c r="A199" s="36"/>
      <c r="B199" s="8"/>
      <c r="C199" s="8"/>
      <c r="D199" s="7">
        <v>5</v>
      </c>
      <c r="E199" s="27" t="s">
        <v>188</v>
      </c>
      <c r="F199" s="19">
        <f>+[7]PRG1!F199+[7]Auditoría!F199</f>
        <v>0</v>
      </c>
      <c r="G199" s="19">
        <f>+[7]PRG2!F199</f>
        <v>0</v>
      </c>
      <c r="H199" s="19">
        <f>+[7]PROG3!F199</f>
        <v>0</v>
      </c>
      <c r="I199" s="19">
        <f>+[7]PROG4!F199</f>
        <v>0</v>
      </c>
      <c r="J199" s="16">
        <f t="shared" si="2"/>
        <v>0</v>
      </c>
    </row>
    <row r="200" spans="1:10" hidden="1">
      <c r="A200" s="36"/>
      <c r="B200" s="8"/>
      <c r="C200" s="8"/>
      <c r="D200" s="7">
        <v>7</v>
      </c>
      <c r="E200" s="27" t="s">
        <v>189</v>
      </c>
      <c r="F200" s="19">
        <f>+[7]PRG1!F200+[7]Auditoría!F200</f>
        <v>0</v>
      </c>
      <c r="G200" s="19">
        <f>+[7]PRG2!F200</f>
        <v>0</v>
      </c>
      <c r="H200" s="19">
        <f>+[7]PROG3!F200</f>
        <v>0</v>
      </c>
      <c r="I200" s="19">
        <f>+[7]PROG4!F200</f>
        <v>0</v>
      </c>
      <c r="J200" s="16">
        <f t="shared" si="2"/>
        <v>0</v>
      </c>
    </row>
    <row r="201" spans="1:10" s="18" customFormat="1" ht="12" hidden="1" customHeight="1">
      <c r="A201" s="36"/>
      <c r="B201" s="8"/>
      <c r="C201" s="8">
        <v>2</v>
      </c>
      <c r="D201" s="8"/>
      <c r="E201" s="39" t="s">
        <v>190</v>
      </c>
      <c r="F201" s="15">
        <f>SUM(F202)</f>
        <v>0</v>
      </c>
      <c r="G201" s="15">
        <f>SUM(G202)</f>
        <v>0</v>
      </c>
      <c r="H201" s="15">
        <f>SUM(H202)</f>
        <v>0</v>
      </c>
      <c r="I201" s="15">
        <f>SUM(I202)</f>
        <v>0</v>
      </c>
      <c r="J201" s="16">
        <f t="shared" si="2"/>
        <v>0</v>
      </c>
    </row>
    <row r="202" spans="1:10" ht="12" hidden="1" customHeight="1">
      <c r="A202" s="36"/>
      <c r="B202" s="8"/>
      <c r="C202" s="8"/>
      <c r="D202" s="7">
        <v>1</v>
      </c>
      <c r="E202" s="38" t="s">
        <v>190</v>
      </c>
      <c r="F202" s="19">
        <f>+[7]PRG1!F202+[7]Auditoría!F202</f>
        <v>0</v>
      </c>
      <c r="G202" s="19">
        <f>+[7]PRG2!F202</f>
        <v>0</v>
      </c>
      <c r="H202" s="19">
        <f>+[7]PROG3!F202</f>
        <v>0</v>
      </c>
      <c r="I202" s="19">
        <f>+[7]PROG4!F202</f>
        <v>0</v>
      </c>
      <c r="J202" s="16">
        <f t="shared" si="2"/>
        <v>0</v>
      </c>
    </row>
    <row r="203" spans="1:10" s="18" customFormat="1" ht="25.5">
      <c r="A203" s="36"/>
      <c r="B203" s="8"/>
      <c r="C203" s="8">
        <v>3</v>
      </c>
      <c r="D203" s="8"/>
      <c r="E203" s="42" t="s">
        <v>191</v>
      </c>
      <c r="F203" s="15">
        <f>SUM(F204:F207)</f>
        <v>0</v>
      </c>
      <c r="G203" s="15">
        <f>SUM(G204:G207)</f>
        <v>0</v>
      </c>
      <c r="H203" s="15">
        <f>SUM(H204:H207)</f>
        <v>388228993.60000002</v>
      </c>
      <c r="I203" s="15">
        <f>SUM(I204:I207)</f>
        <v>0</v>
      </c>
      <c r="J203" s="16">
        <f t="shared" si="2"/>
        <v>388228993.60000002</v>
      </c>
    </row>
    <row r="204" spans="1:10">
      <c r="A204" s="36"/>
      <c r="B204" s="8"/>
      <c r="C204" s="8"/>
      <c r="D204" s="7">
        <v>1</v>
      </c>
      <c r="E204" s="43" t="s">
        <v>192</v>
      </c>
      <c r="F204" s="19">
        <f>+[7]PRG1!F204+[7]Auditoría!F204</f>
        <v>0</v>
      </c>
      <c r="G204" s="19">
        <f>+[7]PRG2!F204</f>
        <v>0</v>
      </c>
      <c r="H204" s="19">
        <f>+[7]PROG3!F204</f>
        <v>388228993.60000002</v>
      </c>
      <c r="I204" s="19">
        <f>+[7]PROG3!G204</f>
        <v>0</v>
      </c>
      <c r="J204" s="16">
        <f t="shared" si="2"/>
        <v>388228993.60000002</v>
      </c>
    </row>
    <row r="205" spans="1:10" hidden="1">
      <c r="A205" s="36"/>
      <c r="B205" s="8"/>
      <c r="C205" s="8"/>
      <c r="D205" s="7">
        <v>2</v>
      </c>
      <c r="E205" s="43" t="s">
        <v>193</v>
      </c>
      <c r="F205" s="19">
        <f>+[7]PRG1!F205+[7]Auditoría!F205</f>
        <v>0</v>
      </c>
      <c r="G205" s="19">
        <f>+[7]PRG2!F205</f>
        <v>0</v>
      </c>
      <c r="H205" s="19">
        <f>+[7]PROG3!F205</f>
        <v>0</v>
      </c>
      <c r="I205" s="19">
        <f>+[7]PROG4!F205</f>
        <v>0</v>
      </c>
      <c r="J205" s="16">
        <f t="shared" si="2"/>
        <v>0</v>
      </c>
    </row>
    <row r="206" spans="1:10" hidden="1">
      <c r="A206" s="36"/>
      <c r="B206" s="8"/>
      <c r="C206" s="8"/>
      <c r="D206" s="7">
        <v>3</v>
      </c>
      <c r="E206" s="43" t="s">
        <v>194</v>
      </c>
      <c r="F206" s="19">
        <f>+[7]PRG1!F206+[7]Auditoría!F206</f>
        <v>0</v>
      </c>
      <c r="G206" s="19">
        <f>+[7]PRG2!F206</f>
        <v>0</v>
      </c>
      <c r="H206" s="19">
        <f>+[7]PROG3!F206</f>
        <v>0</v>
      </c>
      <c r="I206" s="19">
        <f>+[7]PROG4!F206</f>
        <v>0</v>
      </c>
      <c r="J206" s="16">
        <f t="shared" si="2"/>
        <v>0</v>
      </c>
    </row>
    <row r="207" spans="1:10" ht="25.5" hidden="1">
      <c r="A207" s="36"/>
      <c r="B207" s="8"/>
      <c r="C207" s="8"/>
      <c r="D207" s="7">
        <v>99</v>
      </c>
      <c r="E207" s="43" t="s">
        <v>195</v>
      </c>
      <c r="F207" s="19">
        <f>+[7]PRG1!F207+[7]Auditoría!F207</f>
        <v>0</v>
      </c>
      <c r="G207" s="19">
        <f>+[7]PRG2!F207</f>
        <v>0</v>
      </c>
      <c r="H207" s="19">
        <f>+[7]PROG3!F207</f>
        <v>0</v>
      </c>
      <c r="I207" s="19">
        <f>+[7]PROG4!F207</f>
        <v>0</v>
      </c>
      <c r="J207" s="16">
        <f t="shared" si="2"/>
        <v>0</v>
      </c>
    </row>
    <row r="208" spans="1:10" hidden="1">
      <c r="A208" s="36"/>
      <c r="B208" s="8"/>
      <c r="C208" s="8"/>
      <c r="D208" s="7"/>
      <c r="E208" s="43"/>
      <c r="F208" s="19"/>
      <c r="G208" s="19">
        <f>+[7]PRG2!F220</f>
        <v>0</v>
      </c>
      <c r="H208" s="19">
        <f>+[7]PROG3!F219</f>
        <v>0</v>
      </c>
      <c r="I208" s="19">
        <f>+[7]PROG4!F208</f>
        <v>0</v>
      </c>
      <c r="J208" s="16">
        <f t="shared" si="2"/>
        <v>0</v>
      </c>
    </row>
    <row r="209" spans="1:10" hidden="1">
      <c r="A209" s="36" t="s">
        <v>11</v>
      </c>
      <c r="B209" s="8">
        <v>8</v>
      </c>
      <c r="C209" s="8"/>
      <c r="D209" s="7"/>
      <c r="E209" s="39" t="s">
        <v>196</v>
      </c>
      <c r="F209" s="15">
        <f>SUM(F210:F211)</f>
        <v>0</v>
      </c>
      <c r="G209" s="15">
        <f>SUM(G211:G212)</f>
        <v>0</v>
      </c>
      <c r="H209" s="15">
        <f>SUM(H210:H211)</f>
        <v>0</v>
      </c>
      <c r="I209" s="15">
        <f>SUM(I210:I211)</f>
        <v>0</v>
      </c>
      <c r="J209" s="16">
        <f t="shared" ref="J209:J221" si="3">SUM(F209:I209)</f>
        <v>0</v>
      </c>
    </row>
    <row r="210" spans="1:10" hidden="1">
      <c r="A210" s="36"/>
      <c r="B210" s="8"/>
      <c r="C210" s="8">
        <v>2</v>
      </c>
      <c r="D210" s="7"/>
      <c r="E210" s="27" t="s">
        <v>197</v>
      </c>
      <c r="F210" s="19">
        <f>+[7]PRG1!F210+[7]Auditoría!F210</f>
        <v>0</v>
      </c>
      <c r="G210" s="19">
        <f>+[7]PRG2!F210</f>
        <v>0</v>
      </c>
      <c r="H210" s="19">
        <f>+[7]PROG3!F210</f>
        <v>0</v>
      </c>
      <c r="I210" s="19">
        <f>+[7]PROG4!F210</f>
        <v>0</v>
      </c>
      <c r="J210" s="16">
        <f t="shared" si="3"/>
        <v>0</v>
      </c>
    </row>
    <row r="211" spans="1:10" ht="25.5" hidden="1">
      <c r="A211" s="36"/>
      <c r="B211" s="8"/>
      <c r="C211" s="8"/>
      <c r="D211" s="38">
        <v>5</v>
      </c>
      <c r="E211" s="34" t="s">
        <v>198</v>
      </c>
      <c r="F211" s="19">
        <f>+[7]PRG1!F211+[7]Auditoría!F211</f>
        <v>0</v>
      </c>
      <c r="G211" s="19">
        <f>+[7]PRG2!F211</f>
        <v>0</v>
      </c>
      <c r="H211" s="19">
        <f>+[7]PROG3!F211</f>
        <v>0</v>
      </c>
      <c r="I211" s="19">
        <f>+[7]PROG4!F211</f>
        <v>0</v>
      </c>
      <c r="J211" s="16">
        <f t="shared" si="3"/>
        <v>0</v>
      </c>
    </row>
    <row r="212" spans="1:10" ht="25.5" hidden="1">
      <c r="A212" s="36"/>
      <c r="B212" s="8"/>
      <c r="C212" s="8"/>
      <c r="D212" s="38">
        <v>6</v>
      </c>
      <c r="E212" s="34" t="s">
        <v>199</v>
      </c>
      <c r="F212" s="19">
        <f>+[7]PRG1!F212+[7]Auditoría!F212</f>
        <v>0</v>
      </c>
      <c r="G212" s="19">
        <f>+[7]PRG2!F212</f>
        <v>0</v>
      </c>
      <c r="H212" s="19">
        <f>+[7]PROG3!F212</f>
        <v>0</v>
      </c>
      <c r="I212" s="19">
        <f>+[7]PROG4!F212</f>
        <v>0</v>
      </c>
      <c r="J212" s="16">
        <f t="shared" si="3"/>
        <v>0</v>
      </c>
    </row>
    <row r="213" spans="1:10" hidden="1">
      <c r="A213" s="36"/>
      <c r="B213" s="8"/>
      <c r="C213" s="8"/>
      <c r="D213" s="7"/>
      <c r="E213" s="27"/>
      <c r="F213" s="19"/>
      <c r="G213" s="19"/>
      <c r="H213" s="19"/>
      <c r="I213" s="19"/>
      <c r="J213" s="16">
        <f t="shared" si="3"/>
        <v>0</v>
      </c>
    </row>
    <row r="214" spans="1:10" hidden="1">
      <c r="A214" s="36"/>
      <c r="B214" s="8"/>
      <c r="C214" s="8"/>
      <c r="D214" s="7"/>
      <c r="E214" s="27"/>
      <c r="F214" s="19"/>
      <c r="G214" s="19"/>
      <c r="H214" s="19"/>
      <c r="I214" s="19"/>
      <c r="J214" s="16">
        <f t="shared" si="3"/>
        <v>0</v>
      </c>
    </row>
    <row r="215" spans="1:10">
      <c r="A215" s="36" t="s">
        <v>11</v>
      </c>
      <c r="B215" s="8">
        <v>9</v>
      </c>
      <c r="C215" s="8"/>
      <c r="D215" s="7"/>
      <c r="E215" s="26" t="s">
        <v>200</v>
      </c>
      <c r="F215" s="15">
        <f>+F216+F219</f>
        <v>0</v>
      </c>
      <c r="G215" s="15">
        <f>+G216+G219</f>
        <v>0</v>
      </c>
      <c r="H215" s="15">
        <f>+H216+H219</f>
        <v>0</v>
      </c>
      <c r="I215" s="15">
        <f>+I216+I219</f>
        <v>42508964.899999999</v>
      </c>
      <c r="J215" s="16">
        <f t="shared" si="3"/>
        <v>42508964.899999999</v>
      </c>
    </row>
    <row r="216" spans="1:10" hidden="1">
      <c r="A216" s="36"/>
      <c r="B216" s="8"/>
      <c r="C216" s="8">
        <v>1</v>
      </c>
      <c r="D216" s="7"/>
      <c r="E216" s="26" t="s">
        <v>201</v>
      </c>
      <c r="F216" s="19">
        <f>SUM(F217)</f>
        <v>0</v>
      </c>
      <c r="G216" s="19">
        <f>SUM(G217)</f>
        <v>0</v>
      </c>
      <c r="H216" s="19">
        <f>SUM(H217)</f>
        <v>0</v>
      </c>
      <c r="I216" s="19">
        <f>+[7]PROG4!F216</f>
        <v>0</v>
      </c>
      <c r="J216" s="16">
        <f t="shared" si="3"/>
        <v>0</v>
      </c>
    </row>
    <row r="217" spans="1:10" hidden="1">
      <c r="A217" s="36"/>
      <c r="B217" s="8"/>
      <c r="C217" s="8"/>
      <c r="D217" s="7">
        <v>1</v>
      </c>
      <c r="E217" s="27" t="s">
        <v>202</v>
      </c>
      <c r="F217" s="19">
        <f>+[7]PRG1!F217+[7]Auditoría!F217</f>
        <v>0</v>
      </c>
      <c r="G217" s="19">
        <f>+[7]PRG2!F217</f>
        <v>0</v>
      </c>
      <c r="H217" s="19">
        <f>+[7]PROG3!F217</f>
        <v>0</v>
      </c>
      <c r="I217" s="19">
        <f>+[7]PROG4!F217</f>
        <v>0</v>
      </c>
      <c r="J217" s="16">
        <f t="shared" si="3"/>
        <v>0</v>
      </c>
    </row>
    <row r="218" spans="1:10" hidden="1">
      <c r="A218" s="36"/>
      <c r="B218" s="8"/>
      <c r="C218" s="8"/>
      <c r="D218" s="7"/>
      <c r="E218" s="27"/>
      <c r="F218" s="19"/>
      <c r="G218" s="19"/>
      <c r="H218" s="19">
        <f>+[7]PROG3!F228</f>
        <v>0</v>
      </c>
      <c r="I218" s="19">
        <f>+[7]PROG4!F218</f>
        <v>0</v>
      </c>
      <c r="J218" s="16">
        <f t="shared" si="3"/>
        <v>0</v>
      </c>
    </row>
    <row r="219" spans="1:10">
      <c r="A219" s="36"/>
      <c r="B219" s="8"/>
      <c r="C219" s="8">
        <v>2</v>
      </c>
      <c r="D219" s="7"/>
      <c r="E219" s="26" t="s">
        <v>203</v>
      </c>
      <c r="F219" s="15">
        <f>SUM(F220:F221)</f>
        <v>0</v>
      </c>
      <c r="G219" s="15">
        <f>SUM(G220:G221)</f>
        <v>0</v>
      </c>
      <c r="H219" s="15">
        <f>SUM(H220:H221)</f>
        <v>0</v>
      </c>
      <c r="I219" s="15">
        <f>SUM(I220:I221)</f>
        <v>42508964.899999999</v>
      </c>
      <c r="J219" s="16">
        <f t="shared" si="3"/>
        <v>42508964.899999999</v>
      </c>
    </row>
    <row r="220" spans="1:10" hidden="1">
      <c r="A220" s="36"/>
      <c r="B220" s="8"/>
      <c r="C220" s="8"/>
      <c r="D220" s="7">
        <v>1</v>
      </c>
      <c r="E220" s="27" t="s">
        <v>204</v>
      </c>
      <c r="F220" s="19">
        <f>+[7]PRG1!F220+[7]Auditoría!F220</f>
        <v>0</v>
      </c>
      <c r="G220" s="19">
        <f>+[7]PRG2!F220</f>
        <v>0</v>
      </c>
      <c r="H220" s="19">
        <f>+[7]PROG3!F220</f>
        <v>0</v>
      </c>
      <c r="I220" s="19">
        <f>+[7]PROG4!F220</f>
        <v>0</v>
      </c>
      <c r="J220" s="16">
        <f t="shared" si="3"/>
        <v>0</v>
      </c>
    </row>
    <row r="221" spans="1:10" ht="26.25" thickBot="1">
      <c r="A221" s="45"/>
      <c r="B221" s="46"/>
      <c r="C221" s="46"/>
      <c r="D221" s="47">
        <v>2</v>
      </c>
      <c r="E221" s="48" t="s">
        <v>205</v>
      </c>
      <c r="F221" s="383">
        <f>+[7]PRG1!F221+[7]Auditoría!F221</f>
        <v>0</v>
      </c>
      <c r="G221" s="383">
        <f>+[7]PRG2!F221</f>
        <v>0</v>
      </c>
      <c r="H221" s="383">
        <f>+[7]PROG3!F221</f>
        <v>0</v>
      </c>
      <c r="I221" s="383">
        <f>+[7]PROG4!F221</f>
        <v>42508964.899999999</v>
      </c>
      <c r="J221" s="377">
        <f t="shared" si="3"/>
        <v>42508964.899999999</v>
      </c>
    </row>
    <row r="222" spans="1:10" ht="13.5" thickBot="1">
      <c r="A222" s="45"/>
      <c r="B222" s="46"/>
      <c r="C222" s="46"/>
      <c r="D222" s="47"/>
      <c r="E222" s="46" t="s">
        <v>206</v>
      </c>
      <c r="F222" s="384">
        <f>+F13+F45+F102+F132+F137+F162+F193+F209+F215</f>
        <v>942147366.73000002</v>
      </c>
      <c r="G222" s="384">
        <f>+G13+G45+G102+G132+G137+G162+G193+G209+G215</f>
        <v>2727964280.9499998</v>
      </c>
      <c r="H222" s="384">
        <f>+H13+H45+H102+H132+H137+H162+H193+H209+H215</f>
        <v>7944196076.2600002</v>
      </c>
      <c r="I222" s="384">
        <f>+I13+I45+I102+I132+I137+I162+I193+I209+I215</f>
        <v>211364256.17000002</v>
      </c>
      <c r="J222" s="377">
        <f>SUM(F222:I222)</f>
        <v>11825671980.110001</v>
      </c>
    </row>
    <row r="224" spans="1:10">
      <c r="F224" s="49" t="s">
        <v>207</v>
      </c>
      <c r="G224" s="49"/>
      <c r="H224" s="50"/>
      <c r="I224" s="50"/>
      <c r="J224" s="51">
        <f>+'[3]Clasific. Económica de Ingresos'!$C$159</f>
        <v>7882424033.2999983</v>
      </c>
    </row>
    <row r="225" spans="5:11">
      <c r="F225" s="49" t="s">
        <v>208</v>
      </c>
      <c r="G225" s="49"/>
      <c r="H225" s="50"/>
      <c r="I225" s="50"/>
      <c r="J225" s="51">
        <f>+'[3]Clasific. Económica de Ingresos'!$C$157</f>
        <v>3821489886.5299997</v>
      </c>
      <c r="K225" s="14">
        <f>+J222-J13</f>
        <v>11823018514.110001</v>
      </c>
    </row>
    <row r="226" spans="5:11">
      <c r="F226" s="49" t="s">
        <v>209</v>
      </c>
      <c r="G226" s="49"/>
      <c r="H226" s="50"/>
      <c r="I226" s="50"/>
      <c r="J226" s="51">
        <f>SUM(J224:J225)</f>
        <v>11703913919.829998</v>
      </c>
    </row>
    <row r="227" spans="5:11">
      <c r="F227" s="1" t="s">
        <v>210</v>
      </c>
      <c r="J227" s="21">
        <f>+J13+J45+J102+J132</f>
        <v>3044663263.48</v>
      </c>
    </row>
    <row r="228" spans="5:11">
      <c r="E228" s="14" t="s">
        <v>11</v>
      </c>
      <c r="F228" s="1" t="s">
        <v>211</v>
      </c>
      <c r="J228" s="21">
        <f>+J137</f>
        <v>7242253881.5</v>
      </c>
      <c r="K228" s="14">
        <f>+J222-'[3]Clasific. Económica de Ingresos'!$D$205</f>
        <v>0</v>
      </c>
    </row>
    <row r="229" spans="5:11">
      <c r="E229" s="1" t="s">
        <v>11</v>
      </c>
      <c r="F229" s="1" t="s">
        <v>212</v>
      </c>
      <c r="J229" s="21">
        <f>+J162+J193</f>
        <v>1496245870.23</v>
      </c>
    </row>
    <row r="230" spans="5:11">
      <c r="F230" s="1" t="s">
        <v>213</v>
      </c>
      <c r="J230" s="17">
        <f>+J209</f>
        <v>0</v>
      </c>
    </row>
    <row r="231" spans="5:11">
      <c r="F231" s="1" t="s">
        <v>200</v>
      </c>
      <c r="J231" s="21">
        <f>+J215</f>
        <v>42508964.899999999</v>
      </c>
    </row>
    <row r="232" spans="5:11">
      <c r="E232" s="1" t="s">
        <v>214</v>
      </c>
      <c r="F232" s="20" t="s">
        <v>215</v>
      </c>
      <c r="G232" s="20"/>
      <c r="H232" s="21"/>
      <c r="I232" s="21"/>
      <c r="J232" s="21">
        <f>SUM(J227:J231)</f>
        <v>11825671980.109999</v>
      </c>
    </row>
    <row r="234" spans="5:11">
      <c r="F234" s="1" t="s">
        <v>216</v>
      </c>
      <c r="J234" s="21">
        <f>+J226-J232</f>
        <v>-121758060.28000069</v>
      </c>
    </row>
    <row r="236" spans="5:11">
      <c r="F236" s="14"/>
      <c r="G236" s="14"/>
      <c r="H236" s="17"/>
      <c r="I236" s="17"/>
      <c r="J236" s="17">
        <f>+'[3]Detalle General de Egresos'!$E$7</f>
        <v>11825671980.109999</v>
      </c>
      <c r="K236" s="20">
        <f>+J237-J234</f>
        <v>0</v>
      </c>
    </row>
    <row r="237" spans="5:11">
      <c r="J237" s="52">
        <f>+J226-J236</f>
        <v>-121758060.28000069</v>
      </c>
    </row>
    <row r="238" spans="5:11">
      <c r="J238" s="52">
        <f>+J234-J237</f>
        <v>0</v>
      </c>
    </row>
    <row r="245" spans="8:8">
      <c r="H245" s="18">
        <v>0</v>
      </c>
    </row>
  </sheetData>
  <mergeCells count="6">
    <mergeCell ref="A1:J1"/>
    <mergeCell ref="A2:J2"/>
    <mergeCell ref="A3:J3"/>
    <mergeCell ref="A5:J5"/>
    <mergeCell ref="A10:D10"/>
    <mergeCell ref="F10:J10"/>
  </mergeCells>
  <pageMargins left="0.74803149606299213" right="0.74803149606299213" top="0.98425196850393704" bottom="0.98425196850393704" header="0" footer="0"/>
  <pageSetup scale="5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M686"/>
  <sheetViews>
    <sheetView view="pageBreakPreview" topLeftCell="A604" zoomScaleNormal="75" zoomScaleSheetLayoutView="100" workbookViewId="0">
      <selection activeCell="D636" sqref="D636"/>
    </sheetView>
  </sheetViews>
  <sheetFormatPr baseColWidth="10" defaultRowHeight="12.75"/>
  <cols>
    <col min="1" max="1" width="27.7109375" style="137" customWidth="1"/>
    <col min="2" max="2" width="69.42578125" style="137" bestFit="1" customWidth="1"/>
    <col min="3" max="3" width="25.7109375" style="120" customWidth="1"/>
    <col min="4" max="4" width="4.7109375" style="120" customWidth="1"/>
    <col min="5" max="5" width="5.5703125" style="120" customWidth="1"/>
    <col min="6" max="6" width="4.7109375" style="120" customWidth="1"/>
    <col min="7" max="7" width="58" style="136" customWidth="1"/>
    <col min="8" max="8" width="25.7109375" style="135" customWidth="1"/>
    <col min="9" max="10" width="25.7109375" style="121" customWidth="1"/>
    <col min="11" max="11" width="19.140625" style="134" customWidth="1"/>
    <col min="12" max="12" width="17.7109375" style="121" bestFit="1" customWidth="1"/>
    <col min="13" max="13" width="20.140625" style="120" bestFit="1" customWidth="1"/>
    <col min="14" max="256" width="11.42578125" style="120"/>
    <col min="257" max="257" width="27.7109375" style="120" customWidth="1"/>
    <col min="258" max="258" width="69.42578125" style="120" bestFit="1" customWidth="1"/>
    <col min="259" max="259" width="25.7109375" style="120" customWidth="1"/>
    <col min="260" max="260" width="4.7109375" style="120" customWidth="1"/>
    <col min="261" max="261" width="5.5703125" style="120" customWidth="1"/>
    <col min="262" max="262" width="4.7109375" style="120" customWidth="1"/>
    <col min="263" max="263" width="58" style="120" customWidth="1"/>
    <col min="264" max="266" width="25.7109375" style="120" customWidth="1"/>
    <col min="267" max="267" width="19.140625" style="120" customWidth="1"/>
    <col min="268" max="268" width="17.7109375" style="120" bestFit="1" customWidth="1"/>
    <col min="269" max="269" width="20.140625" style="120" bestFit="1" customWidth="1"/>
    <col min="270" max="512" width="11.42578125" style="120"/>
    <col min="513" max="513" width="27.7109375" style="120" customWidth="1"/>
    <col min="514" max="514" width="69.42578125" style="120" bestFit="1" customWidth="1"/>
    <col min="515" max="515" width="25.7109375" style="120" customWidth="1"/>
    <col min="516" max="516" width="4.7109375" style="120" customWidth="1"/>
    <col min="517" max="517" width="5.5703125" style="120" customWidth="1"/>
    <col min="518" max="518" width="4.7109375" style="120" customWidth="1"/>
    <col min="519" max="519" width="58" style="120" customWidth="1"/>
    <col min="520" max="522" width="25.7109375" style="120" customWidth="1"/>
    <col min="523" max="523" width="19.140625" style="120" customWidth="1"/>
    <col min="524" max="524" width="17.7109375" style="120" bestFit="1" customWidth="1"/>
    <col min="525" max="525" width="20.140625" style="120" bestFit="1" customWidth="1"/>
    <col min="526" max="768" width="11.42578125" style="120"/>
    <col min="769" max="769" width="27.7109375" style="120" customWidth="1"/>
    <col min="770" max="770" width="69.42578125" style="120" bestFit="1" customWidth="1"/>
    <col min="771" max="771" width="25.7109375" style="120" customWidth="1"/>
    <col min="772" max="772" width="4.7109375" style="120" customWidth="1"/>
    <col min="773" max="773" width="5.5703125" style="120" customWidth="1"/>
    <col min="774" max="774" width="4.7109375" style="120" customWidth="1"/>
    <col min="775" max="775" width="58" style="120" customWidth="1"/>
    <col min="776" max="778" width="25.7109375" style="120" customWidth="1"/>
    <col min="779" max="779" width="19.140625" style="120" customWidth="1"/>
    <col min="780" max="780" width="17.7109375" style="120" bestFit="1" customWidth="1"/>
    <col min="781" max="781" width="20.140625" style="120" bestFit="1" customWidth="1"/>
    <col min="782" max="1024" width="11.42578125" style="120"/>
    <col min="1025" max="1025" width="27.7109375" style="120" customWidth="1"/>
    <col min="1026" max="1026" width="69.42578125" style="120" bestFit="1" customWidth="1"/>
    <col min="1027" max="1027" width="25.7109375" style="120" customWidth="1"/>
    <col min="1028" max="1028" width="4.7109375" style="120" customWidth="1"/>
    <col min="1029" max="1029" width="5.5703125" style="120" customWidth="1"/>
    <col min="1030" max="1030" width="4.7109375" style="120" customWidth="1"/>
    <col min="1031" max="1031" width="58" style="120" customWidth="1"/>
    <col min="1032" max="1034" width="25.7109375" style="120" customWidth="1"/>
    <col min="1035" max="1035" width="19.140625" style="120" customWidth="1"/>
    <col min="1036" max="1036" width="17.7109375" style="120" bestFit="1" customWidth="1"/>
    <col min="1037" max="1037" width="20.140625" style="120" bestFit="1" customWidth="1"/>
    <col min="1038" max="1280" width="11.42578125" style="120"/>
    <col min="1281" max="1281" width="27.7109375" style="120" customWidth="1"/>
    <col min="1282" max="1282" width="69.42578125" style="120" bestFit="1" customWidth="1"/>
    <col min="1283" max="1283" width="25.7109375" style="120" customWidth="1"/>
    <col min="1284" max="1284" width="4.7109375" style="120" customWidth="1"/>
    <col min="1285" max="1285" width="5.5703125" style="120" customWidth="1"/>
    <col min="1286" max="1286" width="4.7109375" style="120" customWidth="1"/>
    <col min="1287" max="1287" width="58" style="120" customWidth="1"/>
    <col min="1288" max="1290" width="25.7109375" style="120" customWidth="1"/>
    <col min="1291" max="1291" width="19.140625" style="120" customWidth="1"/>
    <col min="1292" max="1292" width="17.7109375" style="120" bestFit="1" customWidth="1"/>
    <col min="1293" max="1293" width="20.140625" style="120" bestFit="1" customWidth="1"/>
    <col min="1294" max="1536" width="11.42578125" style="120"/>
    <col min="1537" max="1537" width="27.7109375" style="120" customWidth="1"/>
    <col min="1538" max="1538" width="69.42578125" style="120" bestFit="1" customWidth="1"/>
    <col min="1539" max="1539" width="25.7109375" style="120" customWidth="1"/>
    <col min="1540" max="1540" width="4.7109375" style="120" customWidth="1"/>
    <col min="1541" max="1541" width="5.5703125" style="120" customWidth="1"/>
    <col min="1542" max="1542" width="4.7109375" style="120" customWidth="1"/>
    <col min="1543" max="1543" width="58" style="120" customWidth="1"/>
    <col min="1544" max="1546" width="25.7109375" style="120" customWidth="1"/>
    <col min="1547" max="1547" width="19.140625" style="120" customWidth="1"/>
    <col min="1548" max="1548" width="17.7109375" style="120" bestFit="1" customWidth="1"/>
    <col min="1549" max="1549" width="20.140625" style="120" bestFit="1" customWidth="1"/>
    <col min="1550" max="1792" width="11.42578125" style="120"/>
    <col min="1793" max="1793" width="27.7109375" style="120" customWidth="1"/>
    <col min="1794" max="1794" width="69.42578125" style="120" bestFit="1" customWidth="1"/>
    <col min="1795" max="1795" width="25.7109375" style="120" customWidth="1"/>
    <col min="1796" max="1796" width="4.7109375" style="120" customWidth="1"/>
    <col min="1797" max="1797" width="5.5703125" style="120" customWidth="1"/>
    <col min="1798" max="1798" width="4.7109375" style="120" customWidth="1"/>
    <col min="1799" max="1799" width="58" style="120" customWidth="1"/>
    <col min="1800" max="1802" width="25.7109375" style="120" customWidth="1"/>
    <col min="1803" max="1803" width="19.140625" style="120" customWidth="1"/>
    <col min="1804" max="1804" width="17.7109375" style="120" bestFit="1" customWidth="1"/>
    <col min="1805" max="1805" width="20.140625" style="120" bestFit="1" customWidth="1"/>
    <col min="1806" max="2048" width="11.42578125" style="120"/>
    <col min="2049" max="2049" width="27.7109375" style="120" customWidth="1"/>
    <col min="2050" max="2050" width="69.42578125" style="120" bestFit="1" customWidth="1"/>
    <col min="2051" max="2051" width="25.7109375" style="120" customWidth="1"/>
    <col min="2052" max="2052" width="4.7109375" style="120" customWidth="1"/>
    <col min="2053" max="2053" width="5.5703125" style="120" customWidth="1"/>
    <col min="2054" max="2054" width="4.7109375" style="120" customWidth="1"/>
    <col min="2055" max="2055" width="58" style="120" customWidth="1"/>
    <col min="2056" max="2058" width="25.7109375" style="120" customWidth="1"/>
    <col min="2059" max="2059" width="19.140625" style="120" customWidth="1"/>
    <col min="2060" max="2060" width="17.7109375" style="120" bestFit="1" customWidth="1"/>
    <col min="2061" max="2061" width="20.140625" style="120" bestFit="1" customWidth="1"/>
    <col min="2062" max="2304" width="11.42578125" style="120"/>
    <col min="2305" max="2305" width="27.7109375" style="120" customWidth="1"/>
    <col min="2306" max="2306" width="69.42578125" style="120" bestFit="1" customWidth="1"/>
    <col min="2307" max="2307" width="25.7109375" style="120" customWidth="1"/>
    <col min="2308" max="2308" width="4.7109375" style="120" customWidth="1"/>
    <col min="2309" max="2309" width="5.5703125" style="120" customWidth="1"/>
    <col min="2310" max="2310" width="4.7109375" style="120" customWidth="1"/>
    <col min="2311" max="2311" width="58" style="120" customWidth="1"/>
    <col min="2312" max="2314" width="25.7109375" style="120" customWidth="1"/>
    <col min="2315" max="2315" width="19.140625" style="120" customWidth="1"/>
    <col min="2316" max="2316" width="17.7109375" style="120" bestFit="1" customWidth="1"/>
    <col min="2317" max="2317" width="20.140625" style="120" bestFit="1" customWidth="1"/>
    <col min="2318" max="2560" width="11.42578125" style="120"/>
    <col min="2561" max="2561" width="27.7109375" style="120" customWidth="1"/>
    <col min="2562" max="2562" width="69.42578125" style="120" bestFit="1" customWidth="1"/>
    <col min="2563" max="2563" width="25.7109375" style="120" customWidth="1"/>
    <col min="2564" max="2564" width="4.7109375" style="120" customWidth="1"/>
    <col min="2565" max="2565" width="5.5703125" style="120" customWidth="1"/>
    <col min="2566" max="2566" width="4.7109375" style="120" customWidth="1"/>
    <col min="2567" max="2567" width="58" style="120" customWidth="1"/>
    <col min="2568" max="2570" width="25.7109375" style="120" customWidth="1"/>
    <col min="2571" max="2571" width="19.140625" style="120" customWidth="1"/>
    <col min="2572" max="2572" width="17.7109375" style="120" bestFit="1" customWidth="1"/>
    <col min="2573" max="2573" width="20.140625" style="120" bestFit="1" customWidth="1"/>
    <col min="2574" max="2816" width="11.42578125" style="120"/>
    <col min="2817" max="2817" width="27.7109375" style="120" customWidth="1"/>
    <col min="2818" max="2818" width="69.42578125" style="120" bestFit="1" customWidth="1"/>
    <col min="2819" max="2819" width="25.7109375" style="120" customWidth="1"/>
    <col min="2820" max="2820" width="4.7109375" style="120" customWidth="1"/>
    <col min="2821" max="2821" width="5.5703125" style="120" customWidth="1"/>
    <col min="2822" max="2822" width="4.7109375" style="120" customWidth="1"/>
    <col min="2823" max="2823" width="58" style="120" customWidth="1"/>
    <col min="2824" max="2826" width="25.7109375" style="120" customWidth="1"/>
    <col min="2827" max="2827" width="19.140625" style="120" customWidth="1"/>
    <col min="2828" max="2828" width="17.7109375" style="120" bestFit="1" customWidth="1"/>
    <col min="2829" max="2829" width="20.140625" style="120" bestFit="1" customWidth="1"/>
    <col min="2830" max="3072" width="11.42578125" style="120"/>
    <col min="3073" max="3073" width="27.7109375" style="120" customWidth="1"/>
    <col min="3074" max="3074" width="69.42578125" style="120" bestFit="1" customWidth="1"/>
    <col min="3075" max="3075" width="25.7109375" style="120" customWidth="1"/>
    <col min="3076" max="3076" width="4.7109375" style="120" customWidth="1"/>
    <col min="3077" max="3077" width="5.5703125" style="120" customWidth="1"/>
    <col min="3078" max="3078" width="4.7109375" style="120" customWidth="1"/>
    <col min="3079" max="3079" width="58" style="120" customWidth="1"/>
    <col min="3080" max="3082" width="25.7109375" style="120" customWidth="1"/>
    <col min="3083" max="3083" width="19.140625" style="120" customWidth="1"/>
    <col min="3084" max="3084" width="17.7109375" style="120" bestFit="1" customWidth="1"/>
    <col min="3085" max="3085" width="20.140625" style="120" bestFit="1" customWidth="1"/>
    <col min="3086" max="3328" width="11.42578125" style="120"/>
    <col min="3329" max="3329" width="27.7109375" style="120" customWidth="1"/>
    <col min="3330" max="3330" width="69.42578125" style="120" bestFit="1" customWidth="1"/>
    <col min="3331" max="3331" width="25.7109375" style="120" customWidth="1"/>
    <col min="3332" max="3332" width="4.7109375" style="120" customWidth="1"/>
    <col min="3333" max="3333" width="5.5703125" style="120" customWidth="1"/>
    <col min="3334" max="3334" width="4.7109375" style="120" customWidth="1"/>
    <col min="3335" max="3335" width="58" style="120" customWidth="1"/>
    <col min="3336" max="3338" width="25.7109375" style="120" customWidth="1"/>
    <col min="3339" max="3339" width="19.140625" style="120" customWidth="1"/>
    <col min="3340" max="3340" width="17.7109375" style="120" bestFit="1" customWidth="1"/>
    <col min="3341" max="3341" width="20.140625" style="120" bestFit="1" customWidth="1"/>
    <col min="3342" max="3584" width="11.42578125" style="120"/>
    <col min="3585" max="3585" width="27.7109375" style="120" customWidth="1"/>
    <col min="3586" max="3586" width="69.42578125" style="120" bestFit="1" customWidth="1"/>
    <col min="3587" max="3587" width="25.7109375" style="120" customWidth="1"/>
    <col min="3588" max="3588" width="4.7109375" style="120" customWidth="1"/>
    <col min="3589" max="3589" width="5.5703125" style="120" customWidth="1"/>
    <col min="3590" max="3590" width="4.7109375" style="120" customWidth="1"/>
    <col min="3591" max="3591" width="58" style="120" customWidth="1"/>
    <col min="3592" max="3594" width="25.7109375" style="120" customWidth="1"/>
    <col min="3595" max="3595" width="19.140625" style="120" customWidth="1"/>
    <col min="3596" max="3596" width="17.7109375" style="120" bestFit="1" customWidth="1"/>
    <col min="3597" max="3597" width="20.140625" style="120" bestFit="1" customWidth="1"/>
    <col min="3598" max="3840" width="11.42578125" style="120"/>
    <col min="3841" max="3841" width="27.7109375" style="120" customWidth="1"/>
    <col min="3842" max="3842" width="69.42578125" style="120" bestFit="1" customWidth="1"/>
    <col min="3843" max="3843" width="25.7109375" style="120" customWidth="1"/>
    <col min="3844" max="3844" width="4.7109375" style="120" customWidth="1"/>
    <col min="3845" max="3845" width="5.5703125" style="120" customWidth="1"/>
    <col min="3846" max="3846" width="4.7109375" style="120" customWidth="1"/>
    <col min="3847" max="3847" width="58" style="120" customWidth="1"/>
    <col min="3848" max="3850" width="25.7109375" style="120" customWidth="1"/>
    <col min="3851" max="3851" width="19.140625" style="120" customWidth="1"/>
    <col min="3852" max="3852" width="17.7109375" style="120" bestFit="1" customWidth="1"/>
    <col min="3853" max="3853" width="20.140625" style="120" bestFit="1" customWidth="1"/>
    <col min="3854" max="4096" width="11.42578125" style="120"/>
    <col min="4097" max="4097" width="27.7109375" style="120" customWidth="1"/>
    <col min="4098" max="4098" width="69.42578125" style="120" bestFit="1" customWidth="1"/>
    <col min="4099" max="4099" width="25.7109375" style="120" customWidth="1"/>
    <col min="4100" max="4100" width="4.7109375" style="120" customWidth="1"/>
    <col min="4101" max="4101" width="5.5703125" style="120" customWidth="1"/>
    <col min="4102" max="4102" width="4.7109375" style="120" customWidth="1"/>
    <col min="4103" max="4103" width="58" style="120" customWidth="1"/>
    <col min="4104" max="4106" width="25.7109375" style="120" customWidth="1"/>
    <col min="4107" max="4107" width="19.140625" style="120" customWidth="1"/>
    <col min="4108" max="4108" width="17.7109375" style="120" bestFit="1" customWidth="1"/>
    <col min="4109" max="4109" width="20.140625" style="120" bestFit="1" customWidth="1"/>
    <col min="4110" max="4352" width="11.42578125" style="120"/>
    <col min="4353" max="4353" width="27.7109375" style="120" customWidth="1"/>
    <col min="4354" max="4354" width="69.42578125" style="120" bestFit="1" customWidth="1"/>
    <col min="4355" max="4355" width="25.7109375" style="120" customWidth="1"/>
    <col min="4356" max="4356" width="4.7109375" style="120" customWidth="1"/>
    <col min="4357" max="4357" width="5.5703125" style="120" customWidth="1"/>
    <col min="4358" max="4358" width="4.7109375" style="120" customWidth="1"/>
    <col min="4359" max="4359" width="58" style="120" customWidth="1"/>
    <col min="4360" max="4362" width="25.7109375" style="120" customWidth="1"/>
    <col min="4363" max="4363" width="19.140625" style="120" customWidth="1"/>
    <col min="4364" max="4364" width="17.7109375" style="120" bestFit="1" customWidth="1"/>
    <col min="4365" max="4365" width="20.140625" style="120" bestFit="1" customWidth="1"/>
    <col min="4366" max="4608" width="11.42578125" style="120"/>
    <col min="4609" max="4609" width="27.7109375" style="120" customWidth="1"/>
    <col min="4610" max="4610" width="69.42578125" style="120" bestFit="1" customWidth="1"/>
    <col min="4611" max="4611" width="25.7109375" style="120" customWidth="1"/>
    <col min="4612" max="4612" width="4.7109375" style="120" customWidth="1"/>
    <col min="4613" max="4613" width="5.5703125" style="120" customWidth="1"/>
    <col min="4614" max="4614" width="4.7109375" style="120" customWidth="1"/>
    <col min="4615" max="4615" width="58" style="120" customWidth="1"/>
    <col min="4616" max="4618" width="25.7109375" style="120" customWidth="1"/>
    <col min="4619" max="4619" width="19.140625" style="120" customWidth="1"/>
    <col min="4620" max="4620" width="17.7109375" style="120" bestFit="1" customWidth="1"/>
    <col min="4621" max="4621" width="20.140625" style="120" bestFit="1" customWidth="1"/>
    <col min="4622" max="4864" width="11.42578125" style="120"/>
    <col min="4865" max="4865" width="27.7109375" style="120" customWidth="1"/>
    <col min="4866" max="4866" width="69.42578125" style="120" bestFit="1" customWidth="1"/>
    <col min="4867" max="4867" width="25.7109375" style="120" customWidth="1"/>
    <col min="4868" max="4868" width="4.7109375" style="120" customWidth="1"/>
    <col min="4869" max="4869" width="5.5703125" style="120" customWidth="1"/>
    <col min="4870" max="4870" width="4.7109375" style="120" customWidth="1"/>
    <col min="4871" max="4871" width="58" style="120" customWidth="1"/>
    <col min="4872" max="4874" width="25.7109375" style="120" customWidth="1"/>
    <col min="4875" max="4875" width="19.140625" style="120" customWidth="1"/>
    <col min="4876" max="4876" width="17.7109375" style="120" bestFit="1" customWidth="1"/>
    <col min="4877" max="4877" width="20.140625" style="120" bestFit="1" customWidth="1"/>
    <col min="4878" max="5120" width="11.42578125" style="120"/>
    <col min="5121" max="5121" width="27.7109375" style="120" customWidth="1"/>
    <col min="5122" max="5122" width="69.42578125" style="120" bestFit="1" customWidth="1"/>
    <col min="5123" max="5123" width="25.7109375" style="120" customWidth="1"/>
    <col min="5124" max="5124" width="4.7109375" style="120" customWidth="1"/>
    <col min="5125" max="5125" width="5.5703125" style="120" customWidth="1"/>
    <col min="5126" max="5126" width="4.7109375" style="120" customWidth="1"/>
    <col min="5127" max="5127" width="58" style="120" customWidth="1"/>
    <col min="5128" max="5130" width="25.7109375" style="120" customWidth="1"/>
    <col min="5131" max="5131" width="19.140625" style="120" customWidth="1"/>
    <col min="5132" max="5132" width="17.7109375" style="120" bestFit="1" customWidth="1"/>
    <col min="5133" max="5133" width="20.140625" style="120" bestFit="1" customWidth="1"/>
    <col min="5134" max="5376" width="11.42578125" style="120"/>
    <col min="5377" max="5377" width="27.7109375" style="120" customWidth="1"/>
    <col min="5378" max="5378" width="69.42578125" style="120" bestFit="1" customWidth="1"/>
    <col min="5379" max="5379" width="25.7109375" style="120" customWidth="1"/>
    <col min="5380" max="5380" width="4.7109375" style="120" customWidth="1"/>
    <col min="5381" max="5381" width="5.5703125" style="120" customWidth="1"/>
    <col min="5382" max="5382" width="4.7109375" style="120" customWidth="1"/>
    <col min="5383" max="5383" width="58" style="120" customWidth="1"/>
    <col min="5384" max="5386" width="25.7109375" style="120" customWidth="1"/>
    <col min="5387" max="5387" width="19.140625" style="120" customWidth="1"/>
    <col min="5388" max="5388" width="17.7109375" style="120" bestFit="1" customWidth="1"/>
    <col min="5389" max="5389" width="20.140625" style="120" bestFit="1" customWidth="1"/>
    <col min="5390" max="5632" width="11.42578125" style="120"/>
    <col min="5633" max="5633" width="27.7109375" style="120" customWidth="1"/>
    <col min="5634" max="5634" width="69.42578125" style="120" bestFit="1" customWidth="1"/>
    <col min="5635" max="5635" width="25.7109375" style="120" customWidth="1"/>
    <col min="5636" max="5636" width="4.7109375" style="120" customWidth="1"/>
    <col min="5637" max="5637" width="5.5703125" style="120" customWidth="1"/>
    <col min="5638" max="5638" width="4.7109375" style="120" customWidth="1"/>
    <col min="5639" max="5639" width="58" style="120" customWidth="1"/>
    <col min="5640" max="5642" width="25.7109375" style="120" customWidth="1"/>
    <col min="5643" max="5643" width="19.140625" style="120" customWidth="1"/>
    <col min="5644" max="5644" width="17.7109375" style="120" bestFit="1" customWidth="1"/>
    <col min="5645" max="5645" width="20.140625" style="120" bestFit="1" customWidth="1"/>
    <col min="5646" max="5888" width="11.42578125" style="120"/>
    <col min="5889" max="5889" width="27.7109375" style="120" customWidth="1"/>
    <col min="5890" max="5890" width="69.42578125" style="120" bestFit="1" customWidth="1"/>
    <col min="5891" max="5891" width="25.7109375" style="120" customWidth="1"/>
    <col min="5892" max="5892" width="4.7109375" style="120" customWidth="1"/>
    <col min="5893" max="5893" width="5.5703125" style="120" customWidth="1"/>
    <col min="5894" max="5894" width="4.7109375" style="120" customWidth="1"/>
    <col min="5895" max="5895" width="58" style="120" customWidth="1"/>
    <col min="5896" max="5898" width="25.7109375" style="120" customWidth="1"/>
    <col min="5899" max="5899" width="19.140625" style="120" customWidth="1"/>
    <col min="5900" max="5900" width="17.7109375" style="120" bestFit="1" customWidth="1"/>
    <col min="5901" max="5901" width="20.140625" style="120" bestFit="1" customWidth="1"/>
    <col min="5902" max="6144" width="11.42578125" style="120"/>
    <col min="6145" max="6145" width="27.7109375" style="120" customWidth="1"/>
    <col min="6146" max="6146" width="69.42578125" style="120" bestFit="1" customWidth="1"/>
    <col min="6147" max="6147" width="25.7109375" style="120" customWidth="1"/>
    <col min="6148" max="6148" width="4.7109375" style="120" customWidth="1"/>
    <col min="6149" max="6149" width="5.5703125" style="120" customWidth="1"/>
    <col min="6150" max="6150" width="4.7109375" style="120" customWidth="1"/>
    <col min="6151" max="6151" width="58" style="120" customWidth="1"/>
    <col min="6152" max="6154" width="25.7109375" style="120" customWidth="1"/>
    <col min="6155" max="6155" width="19.140625" style="120" customWidth="1"/>
    <col min="6156" max="6156" width="17.7109375" style="120" bestFit="1" customWidth="1"/>
    <col min="6157" max="6157" width="20.140625" style="120" bestFit="1" customWidth="1"/>
    <col min="6158" max="6400" width="11.42578125" style="120"/>
    <col min="6401" max="6401" width="27.7109375" style="120" customWidth="1"/>
    <col min="6402" max="6402" width="69.42578125" style="120" bestFit="1" customWidth="1"/>
    <col min="6403" max="6403" width="25.7109375" style="120" customWidth="1"/>
    <col min="6404" max="6404" width="4.7109375" style="120" customWidth="1"/>
    <col min="6405" max="6405" width="5.5703125" style="120" customWidth="1"/>
    <col min="6406" max="6406" width="4.7109375" style="120" customWidth="1"/>
    <col min="6407" max="6407" width="58" style="120" customWidth="1"/>
    <col min="6408" max="6410" width="25.7109375" style="120" customWidth="1"/>
    <col min="6411" max="6411" width="19.140625" style="120" customWidth="1"/>
    <col min="6412" max="6412" width="17.7109375" style="120" bestFit="1" customWidth="1"/>
    <col min="6413" max="6413" width="20.140625" style="120" bestFit="1" customWidth="1"/>
    <col min="6414" max="6656" width="11.42578125" style="120"/>
    <col min="6657" max="6657" width="27.7109375" style="120" customWidth="1"/>
    <col min="6658" max="6658" width="69.42578125" style="120" bestFit="1" customWidth="1"/>
    <col min="6659" max="6659" width="25.7109375" style="120" customWidth="1"/>
    <col min="6660" max="6660" width="4.7109375" style="120" customWidth="1"/>
    <col min="6661" max="6661" width="5.5703125" style="120" customWidth="1"/>
    <col min="6662" max="6662" width="4.7109375" style="120" customWidth="1"/>
    <col min="6663" max="6663" width="58" style="120" customWidth="1"/>
    <col min="6664" max="6666" width="25.7109375" style="120" customWidth="1"/>
    <col min="6667" max="6667" width="19.140625" style="120" customWidth="1"/>
    <col min="6668" max="6668" width="17.7109375" style="120" bestFit="1" customWidth="1"/>
    <col min="6669" max="6669" width="20.140625" style="120" bestFit="1" customWidth="1"/>
    <col min="6670" max="6912" width="11.42578125" style="120"/>
    <col min="6913" max="6913" width="27.7109375" style="120" customWidth="1"/>
    <col min="6914" max="6914" width="69.42578125" style="120" bestFit="1" customWidth="1"/>
    <col min="6915" max="6915" width="25.7109375" style="120" customWidth="1"/>
    <col min="6916" max="6916" width="4.7109375" style="120" customWidth="1"/>
    <col min="6917" max="6917" width="5.5703125" style="120" customWidth="1"/>
    <col min="6918" max="6918" width="4.7109375" style="120" customWidth="1"/>
    <col min="6919" max="6919" width="58" style="120" customWidth="1"/>
    <col min="6920" max="6922" width="25.7109375" style="120" customWidth="1"/>
    <col min="6923" max="6923" width="19.140625" style="120" customWidth="1"/>
    <col min="6924" max="6924" width="17.7109375" style="120" bestFit="1" customWidth="1"/>
    <col min="6925" max="6925" width="20.140625" style="120" bestFit="1" customWidth="1"/>
    <col min="6926" max="7168" width="11.42578125" style="120"/>
    <col min="7169" max="7169" width="27.7109375" style="120" customWidth="1"/>
    <col min="7170" max="7170" width="69.42578125" style="120" bestFit="1" customWidth="1"/>
    <col min="7171" max="7171" width="25.7109375" style="120" customWidth="1"/>
    <col min="7172" max="7172" width="4.7109375" style="120" customWidth="1"/>
    <col min="7173" max="7173" width="5.5703125" style="120" customWidth="1"/>
    <col min="7174" max="7174" width="4.7109375" style="120" customWidth="1"/>
    <col min="7175" max="7175" width="58" style="120" customWidth="1"/>
    <col min="7176" max="7178" width="25.7109375" style="120" customWidth="1"/>
    <col min="7179" max="7179" width="19.140625" style="120" customWidth="1"/>
    <col min="7180" max="7180" width="17.7109375" style="120" bestFit="1" customWidth="1"/>
    <col min="7181" max="7181" width="20.140625" style="120" bestFit="1" customWidth="1"/>
    <col min="7182" max="7424" width="11.42578125" style="120"/>
    <col min="7425" max="7425" width="27.7109375" style="120" customWidth="1"/>
    <col min="7426" max="7426" width="69.42578125" style="120" bestFit="1" customWidth="1"/>
    <col min="7427" max="7427" width="25.7109375" style="120" customWidth="1"/>
    <col min="7428" max="7428" width="4.7109375" style="120" customWidth="1"/>
    <col min="7429" max="7429" width="5.5703125" style="120" customWidth="1"/>
    <col min="7430" max="7430" width="4.7109375" style="120" customWidth="1"/>
    <col min="7431" max="7431" width="58" style="120" customWidth="1"/>
    <col min="7432" max="7434" width="25.7109375" style="120" customWidth="1"/>
    <col min="7435" max="7435" width="19.140625" style="120" customWidth="1"/>
    <col min="7436" max="7436" width="17.7109375" style="120" bestFit="1" customWidth="1"/>
    <col min="7437" max="7437" width="20.140625" style="120" bestFit="1" customWidth="1"/>
    <col min="7438" max="7680" width="11.42578125" style="120"/>
    <col min="7681" max="7681" width="27.7109375" style="120" customWidth="1"/>
    <col min="7682" max="7682" width="69.42578125" style="120" bestFit="1" customWidth="1"/>
    <col min="7683" max="7683" width="25.7109375" style="120" customWidth="1"/>
    <col min="7684" max="7684" width="4.7109375" style="120" customWidth="1"/>
    <col min="7685" max="7685" width="5.5703125" style="120" customWidth="1"/>
    <col min="7686" max="7686" width="4.7109375" style="120" customWidth="1"/>
    <col min="7687" max="7687" width="58" style="120" customWidth="1"/>
    <col min="7688" max="7690" width="25.7109375" style="120" customWidth="1"/>
    <col min="7691" max="7691" width="19.140625" style="120" customWidth="1"/>
    <col min="7692" max="7692" width="17.7109375" style="120" bestFit="1" customWidth="1"/>
    <col min="7693" max="7693" width="20.140625" style="120" bestFit="1" customWidth="1"/>
    <col min="7694" max="7936" width="11.42578125" style="120"/>
    <col min="7937" max="7937" width="27.7109375" style="120" customWidth="1"/>
    <col min="7938" max="7938" width="69.42578125" style="120" bestFit="1" customWidth="1"/>
    <col min="7939" max="7939" width="25.7109375" style="120" customWidth="1"/>
    <col min="7940" max="7940" width="4.7109375" style="120" customWidth="1"/>
    <col min="7941" max="7941" width="5.5703125" style="120" customWidth="1"/>
    <col min="7942" max="7942" width="4.7109375" style="120" customWidth="1"/>
    <col min="7943" max="7943" width="58" style="120" customWidth="1"/>
    <col min="7944" max="7946" width="25.7109375" style="120" customWidth="1"/>
    <col min="7947" max="7947" width="19.140625" style="120" customWidth="1"/>
    <col min="7948" max="7948" width="17.7109375" style="120" bestFit="1" customWidth="1"/>
    <col min="7949" max="7949" width="20.140625" style="120" bestFit="1" customWidth="1"/>
    <col min="7950" max="8192" width="11.42578125" style="120"/>
    <col min="8193" max="8193" width="27.7109375" style="120" customWidth="1"/>
    <col min="8194" max="8194" width="69.42578125" style="120" bestFit="1" customWidth="1"/>
    <col min="8195" max="8195" width="25.7109375" style="120" customWidth="1"/>
    <col min="8196" max="8196" width="4.7109375" style="120" customWidth="1"/>
    <col min="8197" max="8197" width="5.5703125" style="120" customWidth="1"/>
    <col min="8198" max="8198" width="4.7109375" style="120" customWidth="1"/>
    <col min="8199" max="8199" width="58" style="120" customWidth="1"/>
    <col min="8200" max="8202" width="25.7109375" style="120" customWidth="1"/>
    <col min="8203" max="8203" width="19.140625" style="120" customWidth="1"/>
    <col min="8204" max="8204" width="17.7109375" style="120" bestFit="1" customWidth="1"/>
    <col min="8205" max="8205" width="20.140625" style="120" bestFit="1" customWidth="1"/>
    <col min="8206" max="8448" width="11.42578125" style="120"/>
    <col min="8449" max="8449" width="27.7109375" style="120" customWidth="1"/>
    <col min="8450" max="8450" width="69.42578125" style="120" bestFit="1" customWidth="1"/>
    <col min="8451" max="8451" width="25.7109375" style="120" customWidth="1"/>
    <col min="8452" max="8452" width="4.7109375" style="120" customWidth="1"/>
    <col min="8453" max="8453" width="5.5703125" style="120" customWidth="1"/>
    <col min="8454" max="8454" width="4.7109375" style="120" customWidth="1"/>
    <col min="8455" max="8455" width="58" style="120" customWidth="1"/>
    <col min="8456" max="8458" width="25.7109375" style="120" customWidth="1"/>
    <col min="8459" max="8459" width="19.140625" style="120" customWidth="1"/>
    <col min="8460" max="8460" width="17.7109375" style="120" bestFit="1" customWidth="1"/>
    <col min="8461" max="8461" width="20.140625" style="120" bestFit="1" customWidth="1"/>
    <col min="8462" max="8704" width="11.42578125" style="120"/>
    <col min="8705" max="8705" width="27.7109375" style="120" customWidth="1"/>
    <col min="8706" max="8706" width="69.42578125" style="120" bestFit="1" customWidth="1"/>
    <col min="8707" max="8707" width="25.7109375" style="120" customWidth="1"/>
    <col min="8708" max="8708" width="4.7109375" style="120" customWidth="1"/>
    <col min="8709" max="8709" width="5.5703125" style="120" customWidth="1"/>
    <col min="8710" max="8710" width="4.7109375" style="120" customWidth="1"/>
    <col min="8711" max="8711" width="58" style="120" customWidth="1"/>
    <col min="8712" max="8714" width="25.7109375" style="120" customWidth="1"/>
    <col min="8715" max="8715" width="19.140625" style="120" customWidth="1"/>
    <col min="8716" max="8716" width="17.7109375" style="120" bestFit="1" customWidth="1"/>
    <col min="8717" max="8717" width="20.140625" style="120" bestFit="1" customWidth="1"/>
    <col min="8718" max="8960" width="11.42578125" style="120"/>
    <col min="8961" max="8961" width="27.7109375" style="120" customWidth="1"/>
    <col min="8962" max="8962" width="69.42578125" style="120" bestFit="1" customWidth="1"/>
    <col min="8963" max="8963" width="25.7109375" style="120" customWidth="1"/>
    <col min="8964" max="8964" width="4.7109375" style="120" customWidth="1"/>
    <col min="8965" max="8965" width="5.5703125" style="120" customWidth="1"/>
    <col min="8966" max="8966" width="4.7109375" style="120" customWidth="1"/>
    <col min="8967" max="8967" width="58" style="120" customWidth="1"/>
    <col min="8968" max="8970" width="25.7109375" style="120" customWidth="1"/>
    <col min="8971" max="8971" width="19.140625" style="120" customWidth="1"/>
    <col min="8972" max="8972" width="17.7109375" style="120" bestFit="1" customWidth="1"/>
    <col min="8973" max="8973" width="20.140625" style="120" bestFit="1" customWidth="1"/>
    <col min="8974" max="9216" width="11.42578125" style="120"/>
    <col min="9217" max="9217" width="27.7109375" style="120" customWidth="1"/>
    <col min="9218" max="9218" width="69.42578125" style="120" bestFit="1" customWidth="1"/>
    <col min="9219" max="9219" width="25.7109375" style="120" customWidth="1"/>
    <col min="9220" max="9220" width="4.7109375" style="120" customWidth="1"/>
    <col min="9221" max="9221" width="5.5703125" style="120" customWidth="1"/>
    <col min="9222" max="9222" width="4.7109375" style="120" customWidth="1"/>
    <col min="9223" max="9223" width="58" style="120" customWidth="1"/>
    <col min="9224" max="9226" width="25.7109375" style="120" customWidth="1"/>
    <col min="9227" max="9227" width="19.140625" style="120" customWidth="1"/>
    <col min="9228" max="9228" width="17.7109375" style="120" bestFit="1" customWidth="1"/>
    <col min="9229" max="9229" width="20.140625" style="120" bestFit="1" customWidth="1"/>
    <col min="9230" max="9472" width="11.42578125" style="120"/>
    <col min="9473" max="9473" width="27.7109375" style="120" customWidth="1"/>
    <col min="9474" max="9474" width="69.42578125" style="120" bestFit="1" customWidth="1"/>
    <col min="9475" max="9475" width="25.7109375" style="120" customWidth="1"/>
    <col min="9476" max="9476" width="4.7109375" style="120" customWidth="1"/>
    <col min="9477" max="9477" width="5.5703125" style="120" customWidth="1"/>
    <col min="9478" max="9478" width="4.7109375" style="120" customWidth="1"/>
    <col min="9479" max="9479" width="58" style="120" customWidth="1"/>
    <col min="9480" max="9482" width="25.7109375" style="120" customWidth="1"/>
    <col min="9483" max="9483" width="19.140625" style="120" customWidth="1"/>
    <col min="9484" max="9484" width="17.7109375" style="120" bestFit="1" customWidth="1"/>
    <col min="9485" max="9485" width="20.140625" style="120" bestFit="1" customWidth="1"/>
    <col min="9486" max="9728" width="11.42578125" style="120"/>
    <col min="9729" max="9729" width="27.7109375" style="120" customWidth="1"/>
    <col min="9730" max="9730" width="69.42578125" style="120" bestFit="1" customWidth="1"/>
    <col min="9731" max="9731" width="25.7109375" style="120" customWidth="1"/>
    <col min="9732" max="9732" width="4.7109375" style="120" customWidth="1"/>
    <col min="9733" max="9733" width="5.5703125" style="120" customWidth="1"/>
    <col min="9734" max="9734" width="4.7109375" style="120" customWidth="1"/>
    <col min="9735" max="9735" width="58" style="120" customWidth="1"/>
    <col min="9736" max="9738" width="25.7109375" style="120" customWidth="1"/>
    <col min="9739" max="9739" width="19.140625" style="120" customWidth="1"/>
    <col min="9740" max="9740" width="17.7109375" style="120" bestFit="1" customWidth="1"/>
    <col min="9741" max="9741" width="20.140625" style="120" bestFit="1" customWidth="1"/>
    <col min="9742" max="9984" width="11.42578125" style="120"/>
    <col min="9985" max="9985" width="27.7109375" style="120" customWidth="1"/>
    <col min="9986" max="9986" width="69.42578125" style="120" bestFit="1" customWidth="1"/>
    <col min="9987" max="9987" width="25.7109375" style="120" customWidth="1"/>
    <col min="9988" max="9988" width="4.7109375" style="120" customWidth="1"/>
    <col min="9989" max="9989" width="5.5703125" style="120" customWidth="1"/>
    <col min="9990" max="9990" width="4.7109375" style="120" customWidth="1"/>
    <col min="9991" max="9991" width="58" style="120" customWidth="1"/>
    <col min="9992" max="9994" width="25.7109375" style="120" customWidth="1"/>
    <col min="9995" max="9995" width="19.140625" style="120" customWidth="1"/>
    <col min="9996" max="9996" width="17.7109375" style="120" bestFit="1" customWidth="1"/>
    <col min="9997" max="9997" width="20.140625" style="120" bestFit="1" customWidth="1"/>
    <col min="9998" max="10240" width="11.42578125" style="120"/>
    <col min="10241" max="10241" width="27.7109375" style="120" customWidth="1"/>
    <col min="10242" max="10242" width="69.42578125" style="120" bestFit="1" customWidth="1"/>
    <col min="10243" max="10243" width="25.7109375" style="120" customWidth="1"/>
    <col min="10244" max="10244" width="4.7109375" style="120" customWidth="1"/>
    <col min="10245" max="10245" width="5.5703125" style="120" customWidth="1"/>
    <col min="10246" max="10246" width="4.7109375" style="120" customWidth="1"/>
    <col min="10247" max="10247" width="58" style="120" customWidth="1"/>
    <col min="10248" max="10250" width="25.7109375" style="120" customWidth="1"/>
    <col min="10251" max="10251" width="19.140625" style="120" customWidth="1"/>
    <col min="10252" max="10252" width="17.7109375" style="120" bestFit="1" customWidth="1"/>
    <col min="10253" max="10253" width="20.140625" style="120" bestFit="1" customWidth="1"/>
    <col min="10254" max="10496" width="11.42578125" style="120"/>
    <col min="10497" max="10497" width="27.7109375" style="120" customWidth="1"/>
    <col min="10498" max="10498" width="69.42578125" style="120" bestFit="1" customWidth="1"/>
    <col min="10499" max="10499" width="25.7109375" style="120" customWidth="1"/>
    <col min="10500" max="10500" width="4.7109375" style="120" customWidth="1"/>
    <col min="10501" max="10501" width="5.5703125" style="120" customWidth="1"/>
    <col min="10502" max="10502" width="4.7109375" style="120" customWidth="1"/>
    <col min="10503" max="10503" width="58" style="120" customWidth="1"/>
    <col min="10504" max="10506" width="25.7109375" style="120" customWidth="1"/>
    <col min="10507" max="10507" width="19.140625" style="120" customWidth="1"/>
    <col min="10508" max="10508" width="17.7109375" style="120" bestFit="1" customWidth="1"/>
    <col min="10509" max="10509" width="20.140625" style="120" bestFit="1" customWidth="1"/>
    <col min="10510" max="10752" width="11.42578125" style="120"/>
    <col min="10753" max="10753" width="27.7109375" style="120" customWidth="1"/>
    <col min="10754" max="10754" width="69.42578125" style="120" bestFit="1" customWidth="1"/>
    <col min="10755" max="10755" width="25.7109375" style="120" customWidth="1"/>
    <col min="10756" max="10756" width="4.7109375" style="120" customWidth="1"/>
    <col min="10757" max="10757" width="5.5703125" style="120" customWidth="1"/>
    <col min="10758" max="10758" width="4.7109375" style="120" customWidth="1"/>
    <col min="10759" max="10759" width="58" style="120" customWidth="1"/>
    <col min="10760" max="10762" width="25.7109375" style="120" customWidth="1"/>
    <col min="10763" max="10763" width="19.140625" style="120" customWidth="1"/>
    <col min="10764" max="10764" width="17.7109375" style="120" bestFit="1" customWidth="1"/>
    <col min="10765" max="10765" width="20.140625" style="120" bestFit="1" customWidth="1"/>
    <col min="10766" max="11008" width="11.42578125" style="120"/>
    <col min="11009" max="11009" width="27.7109375" style="120" customWidth="1"/>
    <col min="11010" max="11010" width="69.42578125" style="120" bestFit="1" customWidth="1"/>
    <col min="11011" max="11011" width="25.7109375" style="120" customWidth="1"/>
    <col min="11012" max="11012" width="4.7109375" style="120" customWidth="1"/>
    <col min="11013" max="11013" width="5.5703125" style="120" customWidth="1"/>
    <col min="11014" max="11014" width="4.7109375" style="120" customWidth="1"/>
    <col min="11015" max="11015" width="58" style="120" customWidth="1"/>
    <col min="11016" max="11018" width="25.7109375" style="120" customWidth="1"/>
    <col min="11019" max="11019" width="19.140625" style="120" customWidth="1"/>
    <col min="11020" max="11020" width="17.7109375" style="120" bestFit="1" customWidth="1"/>
    <col min="11021" max="11021" width="20.140625" style="120" bestFit="1" customWidth="1"/>
    <col min="11022" max="11264" width="11.42578125" style="120"/>
    <col min="11265" max="11265" width="27.7109375" style="120" customWidth="1"/>
    <col min="11266" max="11266" width="69.42578125" style="120" bestFit="1" customWidth="1"/>
    <col min="11267" max="11267" width="25.7109375" style="120" customWidth="1"/>
    <col min="11268" max="11268" width="4.7109375" style="120" customWidth="1"/>
    <col min="11269" max="11269" width="5.5703125" style="120" customWidth="1"/>
    <col min="11270" max="11270" width="4.7109375" style="120" customWidth="1"/>
    <col min="11271" max="11271" width="58" style="120" customWidth="1"/>
    <col min="11272" max="11274" width="25.7109375" style="120" customWidth="1"/>
    <col min="11275" max="11275" width="19.140625" style="120" customWidth="1"/>
    <col min="11276" max="11276" width="17.7109375" style="120" bestFit="1" customWidth="1"/>
    <col min="11277" max="11277" width="20.140625" style="120" bestFit="1" customWidth="1"/>
    <col min="11278" max="11520" width="11.42578125" style="120"/>
    <col min="11521" max="11521" width="27.7109375" style="120" customWidth="1"/>
    <col min="11522" max="11522" width="69.42578125" style="120" bestFit="1" customWidth="1"/>
    <col min="11523" max="11523" width="25.7109375" style="120" customWidth="1"/>
    <col min="11524" max="11524" width="4.7109375" style="120" customWidth="1"/>
    <col min="11525" max="11525" width="5.5703125" style="120" customWidth="1"/>
    <col min="11526" max="11526" width="4.7109375" style="120" customWidth="1"/>
    <col min="11527" max="11527" width="58" style="120" customWidth="1"/>
    <col min="11528" max="11530" width="25.7109375" style="120" customWidth="1"/>
    <col min="11531" max="11531" width="19.140625" style="120" customWidth="1"/>
    <col min="11532" max="11532" width="17.7109375" style="120" bestFit="1" customWidth="1"/>
    <col min="11533" max="11533" width="20.140625" style="120" bestFit="1" customWidth="1"/>
    <col min="11534" max="11776" width="11.42578125" style="120"/>
    <col min="11777" max="11777" width="27.7109375" style="120" customWidth="1"/>
    <col min="11778" max="11778" width="69.42578125" style="120" bestFit="1" customWidth="1"/>
    <col min="11779" max="11779" width="25.7109375" style="120" customWidth="1"/>
    <col min="11780" max="11780" width="4.7109375" style="120" customWidth="1"/>
    <col min="11781" max="11781" width="5.5703125" style="120" customWidth="1"/>
    <col min="11782" max="11782" width="4.7109375" style="120" customWidth="1"/>
    <col min="11783" max="11783" width="58" style="120" customWidth="1"/>
    <col min="11784" max="11786" width="25.7109375" style="120" customWidth="1"/>
    <col min="11787" max="11787" width="19.140625" style="120" customWidth="1"/>
    <col min="11788" max="11788" width="17.7109375" style="120" bestFit="1" customWidth="1"/>
    <col min="11789" max="11789" width="20.140625" style="120" bestFit="1" customWidth="1"/>
    <col min="11790" max="12032" width="11.42578125" style="120"/>
    <col min="12033" max="12033" width="27.7109375" style="120" customWidth="1"/>
    <col min="12034" max="12034" width="69.42578125" style="120" bestFit="1" customWidth="1"/>
    <col min="12035" max="12035" width="25.7109375" style="120" customWidth="1"/>
    <col min="12036" max="12036" width="4.7109375" style="120" customWidth="1"/>
    <col min="12037" max="12037" width="5.5703125" style="120" customWidth="1"/>
    <col min="12038" max="12038" width="4.7109375" style="120" customWidth="1"/>
    <col min="12039" max="12039" width="58" style="120" customWidth="1"/>
    <col min="12040" max="12042" width="25.7109375" style="120" customWidth="1"/>
    <col min="12043" max="12043" width="19.140625" style="120" customWidth="1"/>
    <col min="12044" max="12044" width="17.7109375" style="120" bestFit="1" customWidth="1"/>
    <col min="12045" max="12045" width="20.140625" style="120" bestFit="1" customWidth="1"/>
    <col min="12046" max="12288" width="11.42578125" style="120"/>
    <col min="12289" max="12289" width="27.7109375" style="120" customWidth="1"/>
    <col min="12290" max="12290" width="69.42578125" style="120" bestFit="1" customWidth="1"/>
    <col min="12291" max="12291" width="25.7109375" style="120" customWidth="1"/>
    <col min="12292" max="12292" width="4.7109375" style="120" customWidth="1"/>
    <col min="12293" max="12293" width="5.5703125" style="120" customWidth="1"/>
    <col min="12294" max="12294" width="4.7109375" style="120" customWidth="1"/>
    <col min="12295" max="12295" width="58" style="120" customWidth="1"/>
    <col min="12296" max="12298" width="25.7109375" style="120" customWidth="1"/>
    <col min="12299" max="12299" width="19.140625" style="120" customWidth="1"/>
    <col min="12300" max="12300" width="17.7109375" style="120" bestFit="1" customWidth="1"/>
    <col min="12301" max="12301" width="20.140625" style="120" bestFit="1" customWidth="1"/>
    <col min="12302" max="12544" width="11.42578125" style="120"/>
    <col min="12545" max="12545" width="27.7109375" style="120" customWidth="1"/>
    <col min="12546" max="12546" width="69.42578125" style="120" bestFit="1" customWidth="1"/>
    <col min="12547" max="12547" width="25.7109375" style="120" customWidth="1"/>
    <col min="12548" max="12548" width="4.7109375" style="120" customWidth="1"/>
    <col min="12549" max="12549" width="5.5703125" style="120" customWidth="1"/>
    <col min="12550" max="12550" width="4.7109375" style="120" customWidth="1"/>
    <col min="12551" max="12551" width="58" style="120" customWidth="1"/>
    <col min="12552" max="12554" width="25.7109375" style="120" customWidth="1"/>
    <col min="12555" max="12555" width="19.140625" style="120" customWidth="1"/>
    <col min="12556" max="12556" width="17.7109375" style="120" bestFit="1" customWidth="1"/>
    <col min="12557" max="12557" width="20.140625" style="120" bestFit="1" customWidth="1"/>
    <col min="12558" max="12800" width="11.42578125" style="120"/>
    <col min="12801" max="12801" width="27.7109375" style="120" customWidth="1"/>
    <col min="12802" max="12802" width="69.42578125" style="120" bestFit="1" customWidth="1"/>
    <col min="12803" max="12803" width="25.7109375" style="120" customWidth="1"/>
    <col min="12804" max="12804" width="4.7109375" style="120" customWidth="1"/>
    <col min="12805" max="12805" width="5.5703125" style="120" customWidth="1"/>
    <col min="12806" max="12806" width="4.7109375" style="120" customWidth="1"/>
    <col min="12807" max="12807" width="58" style="120" customWidth="1"/>
    <col min="12808" max="12810" width="25.7109375" style="120" customWidth="1"/>
    <col min="12811" max="12811" width="19.140625" style="120" customWidth="1"/>
    <col min="12812" max="12812" width="17.7109375" style="120" bestFit="1" customWidth="1"/>
    <col min="12813" max="12813" width="20.140625" style="120" bestFit="1" customWidth="1"/>
    <col min="12814" max="13056" width="11.42578125" style="120"/>
    <col min="13057" max="13057" width="27.7109375" style="120" customWidth="1"/>
    <col min="13058" max="13058" width="69.42578125" style="120" bestFit="1" customWidth="1"/>
    <col min="13059" max="13059" width="25.7109375" style="120" customWidth="1"/>
    <col min="13060" max="13060" width="4.7109375" style="120" customWidth="1"/>
    <col min="13061" max="13061" width="5.5703125" style="120" customWidth="1"/>
    <col min="13062" max="13062" width="4.7109375" style="120" customWidth="1"/>
    <col min="13063" max="13063" width="58" style="120" customWidth="1"/>
    <col min="13064" max="13066" width="25.7109375" style="120" customWidth="1"/>
    <col min="13067" max="13067" width="19.140625" style="120" customWidth="1"/>
    <col min="13068" max="13068" width="17.7109375" style="120" bestFit="1" customWidth="1"/>
    <col min="13069" max="13069" width="20.140625" style="120" bestFit="1" customWidth="1"/>
    <col min="13070" max="13312" width="11.42578125" style="120"/>
    <col min="13313" max="13313" width="27.7109375" style="120" customWidth="1"/>
    <col min="13314" max="13314" width="69.42578125" style="120" bestFit="1" customWidth="1"/>
    <col min="13315" max="13315" width="25.7109375" style="120" customWidth="1"/>
    <col min="13316" max="13316" width="4.7109375" style="120" customWidth="1"/>
    <col min="13317" max="13317" width="5.5703125" style="120" customWidth="1"/>
    <col min="13318" max="13318" width="4.7109375" style="120" customWidth="1"/>
    <col min="13319" max="13319" width="58" style="120" customWidth="1"/>
    <col min="13320" max="13322" width="25.7109375" style="120" customWidth="1"/>
    <col min="13323" max="13323" width="19.140625" style="120" customWidth="1"/>
    <col min="13324" max="13324" width="17.7109375" style="120" bestFit="1" customWidth="1"/>
    <col min="13325" max="13325" width="20.140625" style="120" bestFit="1" customWidth="1"/>
    <col min="13326" max="13568" width="11.42578125" style="120"/>
    <col min="13569" max="13569" width="27.7109375" style="120" customWidth="1"/>
    <col min="13570" max="13570" width="69.42578125" style="120" bestFit="1" customWidth="1"/>
    <col min="13571" max="13571" width="25.7109375" style="120" customWidth="1"/>
    <col min="13572" max="13572" width="4.7109375" style="120" customWidth="1"/>
    <col min="13573" max="13573" width="5.5703125" style="120" customWidth="1"/>
    <col min="13574" max="13574" width="4.7109375" style="120" customWidth="1"/>
    <col min="13575" max="13575" width="58" style="120" customWidth="1"/>
    <col min="13576" max="13578" width="25.7109375" style="120" customWidth="1"/>
    <col min="13579" max="13579" width="19.140625" style="120" customWidth="1"/>
    <col min="13580" max="13580" width="17.7109375" style="120" bestFit="1" customWidth="1"/>
    <col min="13581" max="13581" width="20.140625" style="120" bestFit="1" customWidth="1"/>
    <col min="13582" max="13824" width="11.42578125" style="120"/>
    <col min="13825" max="13825" width="27.7109375" style="120" customWidth="1"/>
    <col min="13826" max="13826" width="69.42578125" style="120" bestFit="1" customWidth="1"/>
    <col min="13827" max="13827" width="25.7109375" style="120" customWidth="1"/>
    <col min="13828" max="13828" width="4.7109375" style="120" customWidth="1"/>
    <col min="13829" max="13829" width="5.5703125" style="120" customWidth="1"/>
    <col min="13830" max="13830" width="4.7109375" style="120" customWidth="1"/>
    <col min="13831" max="13831" width="58" style="120" customWidth="1"/>
    <col min="13832" max="13834" width="25.7109375" style="120" customWidth="1"/>
    <col min="13835" max="13835" width="19.140625" style="120" customWidth="1"/>
    <col min="13836" max="13836" width="17.7109375" style="120" bestFit="1" customWidth="1"/>
    <col min="13837" max="13837" width="20.140625" style="120" bestFit="1" customWidth="1"/>
    <col min="13838" max="14080" width="11.42578125" style="120"/>
    <col min="14081" max="14081" width="27.7109375" style="120" customWidth="1"/>
    <col min="14082" max="14082" width="69.42578125" style="120" bestFit="1" customWidth="1"/>
    <col min="14083" max="14083" width="25.7109375" style="120" customWidth="1"/>
    <col min="14084" max="14084" width="4.7109375" style="120" customWidth="1"/>
    <col min="14085" max="14085" width="5.5703125" style="120" customWidth="1"/>
    <col min="14086" max="14086" width="4.7109375" style="120" customWidth="1"/>
    <col min="14087" max="14087" width="58" style="120" customWidth="1"/>
    <col min="14088" max="14090" width="25.7109375" style="120" customWidth="1"/>
    <col min="14091" max="14091" width="19.140625" style="120" customWidth="1"/>
    <col min="14092" max="14092" width="17.7109375" style="120" bestFit="1" customWidth="1"/>
    <col min="14093" max="14093" width="20.140625" style="120" bestFit="1" customWidth="1"/>
    <col min="14094" max="14336" width="11.42578125" style="120"/>
    <col min="14337" max="14337" width="27.7109375" style="120" customWidth="1"/>
    <col min="14338" max="14338" width="69.42578125" style="120" bestFit="1" customWidth="1"/>
    <col min="14339" max="14339" width="25.7109375" style="120" customWidth="1"/>
    <col min="14340" max="14340" width="4.7109375" style="120" customWidth="1"/>
    <col min="14341" max="14341" width="5.5703125" style="120" customWidth="1"/>
    <col min="14342" max="14342" width="4.7109375" style="120" customWidth="1"/>
    <col min="14343" max="14343" width="58" style="120" customWidth="1"/>
    <col min="14344" max="14346" width="25.7109375" style="120" customWidth="1"/>
    <col min="14347" max="14347" width="19.140625" style="120" customWidth="1"/>
    <col min="14348" max="14348" width="17.7109375" style="120" bestFit="1" customWidth="1"/>
    <col min="14349" max="14349" width="20.140625" style="120" bestFit="1" customWidth="1"/>
    <col min="14350" max="14592" width="11.42578125" style="120"/>
    <col min="14593" max="14593" width="27.7109375" style="120" customWidth="1"/>
    <col min="14594" max="14594" width="69.42578125" style="120" bestFit="1" customWidth="1"/>
    <col min="14595" max="14595" width="25.7109375" style="120" customWidth="1"/>
    <col min="14596" max="14596" width="4.7109375" style="120" customWidth="1"/>
    <col min="14597" max="14597" width="5.5703125" style="120" customWidth="1"/>
    <col min="14598" max="14598" width="4.7109375" style="120" customWidth="1"/>
    <col min="14599" max="14599" width="58" style="120" customWidth="1"/>
    <col min="14600" max="14602" width="25.7109375" style="120" customWidth="1"/>
    <col min="14603" max="14603" width="19.140625" style="120" customWidth="1"/>
    <col min="14604" max="14604" width="17.7109375" style="120" bestFit="1" customWidth="1"/>
    <col min="14605" max="14605" width="20.140625" style="120" bestFit="1" customWidth="1"/>
    <col min="14606" max="14848" width="11.42578125" style="120"/>
    <col min="14849" max="14849" width="27.7109375" style="120" customWidth="1"/>
    <col min="14850" max="14850" width="69.42578125" style="120" bestFit="1" customWidth="1"/>
    <col min="14851" max="14851" width="25.7109375" style="120" customWidth="1"/>
    <col min="14852" max="14852" width="4.7109375" style="120" customWidth="1"/>
    <col min="14853" max="14853" width="5.5703125" style="120" customWidth="1"/>
    <col min="14854" max="14854" width="4.7109375" style="120" customWidth="1"/>
    <col min="14855" max="14855" width="58" style="120" customWidth="1"/>
    <col min="14856" max="14858" width="25.7109375" style="120" customWidth="1"/>
    <col min="14859" max="14859" width="19.140625" style="120" customWidth="1"/>
    <col min="14860" max="14860" width="17.7109375" style="120" bestFit="1" customWidth="1"/>
    <col min="14861" max="14861" width="20.140625" style="120" bestFit="1" customWidth="1"/>
    <col min="14862" max="15104" width="11.42578125" style="120"/>
    <col min="15105" max="15105" width="27.7109375" style="120" customWidth="1"/>
    <col min="15106" max="15106" width="69.42578125" style="120" bestFit="1" customWidth="1"/>
    <col min="15107" max="15107" width="25.7109375" style="120" customWidth="1"/>
    <col min="15108" max="15108" width="4.7109375" style="120" customWidth="1"/>
    <col min="15109" max="15109" width="5.5703125" style="120" customWidth="1"/>
    <col min="15110" max="15110" width="4.7109375" style="120" customWidth="1"/>
    <col min="15111" max="15111" width="58" style="120" customWidth="1"/>
    <col min="15112" max="15114" width="25.7109375" style="120" customWidth="1"/>
    <col min="15115" max="15115" width="19.140625" style="120" customWidth="1"/>
    <col min="15116" max="15116" width="17.7109375" style="120" bestFit="1" customWidth="1"/>
    <col min="15117" max="15117" width="20.140625" style="120" bestFit="1" customWidth="1"/>
    <col min="15118" max="15360" width="11.42578125" style="120"/>
    <col min="15361" max="15361" width="27.7109375" style="120" customWidth="1"/>
    <col min="15362" max="15362" width="69.42578125" style="120" bestFit="1" customWidth="1"/>
    <col min="15363" max="15363" width="25.7109375" style="120" customWidth="1"/>
    <col min="15364" max="15364" width="4.7109375" style="120" customWidth="1"/>
    <col min="15365" max="15365" width="5.5703125" style="120" customWidth="1"/>
    <col min="15366" max="15366" width="4.7109375" style="120" customWidth="1"/>
    <col min="15367" max="15367" width="58" style="120" customWidth="1"/>
    <col min="15368" max="15370" width="25.7109375" style="120" customWidth="1"/>
    <col min="15371" max="15371" width="19.140625" style="120" customWidth="1"/>
    <col min="15372" max="15372" width="17.7109375" style="120" bestFit="1" customWidth="1"/>
    <col min="15373" max="15373" width="20.140625" style="120" bestFit="1" customWidth="1"/>
    <col min="15374" max="15616" width="11.42578125" style="120"/>
    <col min="15617" max="15617" width="27.7109375" style="120" customWidth="1"/>
    <col min="15618" max="15618" width="69.42578125" style="120" bestFit="1" customWidth="1"/>
    <col min="15619" max="15619" width="25.7109375" style="120" customWidth="1"/>
    <col min="15620" max="15620" width="4.7109375" style="120" customWidth="1"/>
    <col min="15621" max="15621" width="5.5703125" style="120" customWidth="1"/>
    <col min="15622" max="15622" width="4.7109375" style="120" customWidth="1"/>
    <col min="15623" max="15623" width="58" style="120" customWidth="1"/>
    <col min="15624" max="15626" width="25.7109375" style="120" customWidth="1"/>
    <col min="15627" max="15627" width="19.140625" style="120" customWidth="1"/>
    <col min="15628" max="15628" width="17.7109375" style="120" bestFit="1" customWidth="1"/>
    <col min="15629" max="15629" width="20.140625" style="120" bestFit="1" customWidth="1"/>
    <col min="15630" max="15872" width="11.42578125" style="120"/>
    <col min="15873" max="15873" width="27.7109375" style="120" customWidth="1"/>
    <col min="15874" max="15874" width="69.42578125" style="120" bestFit="1" customWidth="1"/>
    <col min="15875" max="15875" width="25.7109375" style="120" customWidth="1"/>
    <col min="15876" max="15876" width="4.7109375" style="120" customWidth="1"/>
    <col min="15877" max="15877" width="5.5703125" style="120" customWidth="1"/>
    <col min="15878" max="15878" width="4.7109375" style="120" customWidth="1"/>
    <col min="15879" max="15879" width="58" style="120" customWidth="1"/>
    <col min="15880" max="15882" width="25.7109375" style="120" customWidth="1"/>
    <col min="15883" max="15883" width="19.140625" style="120" customWidth="1"/>
    <col min="15884" max="15884" width="17.7109375" style="120" bestFit="1" customWidth="1"/>
    <col min="15885" max="15885" width="20.140625" style="120" bestFit="1" customWidth="1"/>
    <col min="15886" max="16128" width="11.42578125" style="120"/>
    <col min="16129" max="16129" width="27.7109375" style="120" customWidth="1"/>
    <col min="16130" max="16130" width="69.42578125" style="120" bestFit="1" customWidth="1"/>
    <col min="16131" max="16131" width="25.7109375" style="120" customWidth="1"/>
    <col min="16132" max="16132" width="4.7109375" style="120" customWidth="1"/>
    <col min="16133" max="16133" width="5.5703125" style="120" customWidth="1"/>
    <col min="16134" max="16134" width="4.7109375" style="120" customWidth="1"/>
    <col min="16135" max="16135" width="58" style="120" customWidth="1"/>
    <col min="16136" max="16138" width="25.7109375" style="120" customWidth="1"/>
    <col min="16139" max="16139" width="19.140625" style="120" customWidth="1"/>
    <col min="16140" max="16140" width="17.7109375" style="120" bestFit="1" customWidth="1"/>
    <col min="16141" max="16141" width="20.140625" style="120" bestFit="1" customWidth="1"/>
    <col min="16142" max="16384" width="11.42578125" style="120"/>
  </cols>
  <sheetData>
    <row r="1" spans="1:13">
      <c r="A1" s="466" t="s">
        <v>0</v>
      </c>
      <c r="B1" s="467"/>
      <c r="C1" s="467"/>
      <c r="D1" s="467"/>
      <c r="E1" s="467"/>
      <c r="F1" s="467"/>
      <c r="G1" s="467"/>
      <c r="H1" s="468"/>
      <c r="I1" s="364"/>
      <c r="J1" s="364"/>
    </row>
    <row r="2" spans="1:13">
      <c r="A2" s="469" t="s">
        <v>653</v>
      </c>
      <c r="B2" s="470"/>
      <c r="C2" s="470"/>
      <c r="D2" s="470"/>
      <c r="E2" s="470"/>
      <c r="F2" s="470"/>
      <c r="G2" s="470"/>
      <c r="H2" s="471"/>
      <c r="I2" s="364"/>
      <c r="J2" s="364"/>
    </row>
    <row r="3" spans="1:13">
      <c r="A3" s="469" t="s">
        <v>643</v>
      </c>
      <c r="B3" s="470"/>
      <c r="C3" s="470"/>
      <c r="D3" s="470"/>
      <c r="E3" s="470"/>
      <c r="F3" s="470"/>
      <c r="G3" s="470"/>
      <c r="H3" s="471"/>
      <c r="I3" s="364"/>
      <c r="J3" s="364"/>
    </row>
    <row r="4" spans="1:13">
      <c r="A4" s="469" t="s">
        <v>631</v>
      </c>
      <c r="B4" s="470"/>
      <c r="C4" s="470"/>
      <c r="D4" s="470"/>
      <c r="E4" s="470"/>
      <c r="F4" s="470"/>
      <c r="G4" s="470"/>
      <c r="H4" s="471"/>
      <c r="I4" s="364"/>
      <c r="J4" s="364"/>
    </row>
    <row r="5" spans="1:13">
      <c r="A5" s="469" t="s">
        <v>630</v>
      </c>
      <c r="B5" s="470"/>
      <c r="C5" s="470"/>
      <c r="D5" s="470"/>
      <c r="E5" s="470"/>
      <c r="F5" s="470"/>
      <c r="G5" s="470"/>
      <c r="H5" s="471"/>
      <c r="I5" s="364"/>
      <c r="J5" s="364"/>
    </row>
    <row r="6" spans="1:13" ht="13.5" thickBot="1">
      <c r="A6" s="217"/>
      <c r="B6" s="216"/>
      <c r="C6" s="143"/>
      <c r="D6" s="143"/>
      <c r="E6" s="143"/>
      <c r="F6" s="143"/>
      <c r="G6" s="142"/>
      <c r="H6" s="302"/>
      <c r="I6" s="270"/>
      <c r="J6" s="270"/>
    </row>
    <row r="7" spans="1:13" ht="117" thickBot="1">
      <c r="A7" s="408" t="s">
        <v>3</v>
      </c>
      <c r="B7" s="361" t="s">
        <v>629</v>
      </c>
      <c r="C7" s="361" t="s">
        <v>624</v>
      </c>
      <c r="D7" s="406" t="s">
        <v>628</v>
      </c>
      <c r="E7" s="407" t="s">
        <v>627</v>
      </c>
      <c r="F7" s="406" t="s">
        <v>626</v>
      </c>
      <c r="G7" s="405" t="s">
        <v>625</v>
      </c>
      <c r="H7" s="404" t="s">
        <v>624</v>
      </c>
      <c r="I7" s="364"/>
      <c r="J7" s="364"/>
    </row>
    <row r="8" spans="1:13" ht="13.5" thickBot="1">
      <c r="A8" s="198" t="s">
        <v>11</v>
      </c>
      <c r="B8" s="197" t="s">
        <v>11</v>
      </c>
      <c r="C8" s="349"/>
      <c r="D8" s="362"/>
      <c r="E8" s="362"/>
      <c r="F8" s="362"/>
      <c r="G8" s="195"/>
      <c r="H8" s="211"/>
      <c r="I8" s="270"/>
      <c r="J8" s="270"/>
    </row>
    <row r="9" spans="1:13" ht="13.5" hidden="1" thickBot="1">
      <c r="A9" s="188" t="str">
        <f>+'[9]Clasific. Económica de Ingresos'!A16</f>
        <v>1.1.2.1.01.00.0.0.000</v>
      </c>
      <c r="B9" s="187" t="s">
        <v>623</v>
      </c>
      <c r="C9" s="167">
        <f>SUM('[9]Clasific. Económica de Ingresos'!C16)</f>
        <v>0</v>
      </c>
      <c r="D9" s="364"/>
      <c r="E9" s="364"/>
      <c r="F9" s="364"/>
      <c r="G9" s="360"/>
      <c r="H9" s="200"/>
      <c r="I9" s="240"/>
      <c r="J9" s="240"/>
      <c r="K9" s="134" t="s">
        <v>11</v>
      </c>
    </row>
    <row r="10" spans="1:13" ht="13.5" hidden="1" thickBot="1">
      <c r="A10" s="363"/>
      <c r="B10" s="364"/>
      <c r="C10" s="167"/>
      <c r="D10" s="364" t="s">
        <v>510</v>
      </c>
      <c r="E10" s="364" t="s">
        <v>499</v>
      </c>
      <c r="F10" s="364" t="s">
        <v>509</v>
      </c>
      <c r="G10" s="360" t="s">
        <v>565</v>
      </c>
      <c r="H10" s="239">
        <f>+C9*0.1</f>
        <v>0</v>
      </c>
      <c r="I10" s="240"/>
      <c r="J10" s="264">
        <f>+H10+H62+H81+H89+H99+H118+H130+H144+H154+H159+H166+H172+H178+H184+H189+H200+H205+H243+H260+H284</f>
        <v>0</v>
      </c>
      <c r="K10" s="134">
        <f>+H10+H130+H172+H178+H159+H200+H144+H154+H189+H99+H118+H205+H81+H243+H184+H166+H212+H260+H89+H224+H284</f>
        <v>0</v>
      </c>
      <c r="L10" s="121">
        <f>+K10+K11+H100+H119</f>
        <v>0</v>
      </c>
      <c r="M10" s="246">
        <f>+L10-'[9]Egresos Programa I General'!E16</f>
        <v>-942147366.73000002</v>
      </c>
    </row>
    <row r="11" spans="1:13" ht="13.5" hidden="1" thickBot="1">
      <c r="A11" s="363"/>
      <c r="B11" s="364"/>
      <c r="C11" s="167"/>
      <c r="D11" s="364" t="s">
        <v>510</v>
      </c>
      <c r="E11" s="364" t="s">
        <v>505</v>
      </c>
      <c r="F11" s="364" t="s">
        <v>509</v>
      </c>
      <c r="G11" s="360" t="str">
        <f>+[9]ProgramaI!B24</f>
        <v>Aporte Junta Admva.Registro Nac. Ley 7509y 7729</v>
      </c>
      <c r="H11" s="239">
        <v>0</v>
      </c>
      <c r="I11" s="240"/>
      <c r="J11" s="240">
        <f>SUM(H11:H13)</f>
        <v>0</v>
      </c>
      <c r="K11" s="166">
        <f>+H11+H12+H13+H63+H64+H65+H125+H126+H249+H250+H232+H251+H66+H67+H231+H233+H225+H101+H213</f>
        <v>0</v>
      </c>
      <c r="M11" s="246"/>
    </row>
    <row r="12" spans="1:13" ht="13.5" hidden="1" thickBot="1">
      <c r="A12" s="363"/>
      <c r="B12" s="364"/>
      <c r="C12" s="167"/>
      <c r="D12" s="364" t="s">
        <v>510</v>
      </c>
      <c r="E12" s="364" t="s">
        <v>505</v>
      </c>
      <c r="F12" s="364" t="s">
        <v>509</v>
      </c>
      <c r="G12" s="360" t="str">
        <f>+[9]ProgramaI!B29</f>
        <v>Juntas de Educación, Ley 7509 y 7729</v>
      </c>
      <c r="H12" s="239">
        <v>0</v>
      </c>
      <c r="I12" s="240"/>
      <c r="J12" s="240">
        <f>+C59-J11</f>
        <v>0</v>
      </c>
      <c r="M12" s="246"/>
    </row>
    <row r="13" spans="1:13" ht="13.5" hidden="1" thickBot="1">
      <c r="A13" s="363"/>
      <c r="B13" s="364"/>
      <c r="C13" s="167"/>
      <c r="D13" s="364" t="s">
        <v>510</v>
      </c>
      <c r="E13" s="364" t="s">
        <v>505</v>
      </c>
      <c r="F13" s="364" t="s">
        <v>509</v>
      </c>
      <c r="G13" s="185" t="str">
        <f>+[9]ProgramaI!B22</f>
        <v xml:space="preserve">Organo Normalización Técnica M.de Hacienda </v>
      </c>
      <c r="H13" s="239">
        <v>0</v>
      </c>
      <c r="I13" s="240"/>
      <c r="J13" s="240"/>
      <c r="M13" s="246"/>
    </row>
    <row r="14" spans="1:13" ht="13.5" hidden="1" thickBot="1">
      <c r="A14" s="363"/>
      <c r="B14" s="364"/>
      <c r="C14" s="167"/>
      <c r="D14" s="364" t="s">
        <v>507</v>
      </c>
      <c r="E14" s="364" t="s">
        <v>499</v>
      </c>
      <c r="F14" s="364"/>
      <c r="G14" s="360" t="str">
        <f>+'[9]Egresos Programa II General'!B11</f>
        <v>Aseo de Vías y Sitios Públicos</v>
      </c>
      <c r="H14" s="239">
        <v>0</v>
      </c>
      <c r="I14" s="240"/>
      <c r="J14" s="240"/>
      <c r="K14" s="353">
        <f>+H14+H185</f>
        <v>0</v>
      </c>
      <c r="L14" s="121">
        <f>+K14+H18+H19+H22+H23+K24+H25+H26+H29+H160+H155+H145+H131+H179+H190+H201+H206+H261</f>
        <v>0</v>
      </c>
      <c r="M14" s="246">
        <f>+'[9]Egresos Programa II General'!C44-'Origen y Aplicación'!L14</f>
        <v>2827964280.9499993</v>
      </c>
    </row>
    <row r="15" spans="1:13" ht="13.5" hidden="1" thickBot="1">
      <c r="A15" s="363"/>
      <c r="B15" s="364"/>
      <c r="C15" s="167"/>
      <c r="D15" s="364" t="s">
        <v>507</v>
      </c>
      <c r="E15" s="364" t="s">
        <v>514</v>
      </c>
      <c r="F15" s="364"/>
      <c r="G15" s="360" t="str">
        <f>+'[9]Egresos Programa II General'!B13</f>
        <v>Recolección de Basuras</v>
      </c>
      <c r="H15" s="239">
        <v>0</v>
      </c>
      <c r="I15" s="240"/>
      <c r="J15" s="240"/>
      <c r="K15" s="353">
        <f>+H15+H179</f>
        <v>0</v>
      </c>
      <c r="M15" s="246"/>
    </row>
    <row r="16" spans="1:13" ht="13.5" hidden="1" thickBot="1">
      <c r="A16" s="363"/>
      <c r="B16" s="364"/>
      <c r="C16" s="167"/>
      <c r="D16" s="364" t="s">
        <v>507</v>
      </c>
      <c r="E16" s="364" t="s">
        <v>501</v>
      </c>
      <c r="F16" s="364"/>
      <c r="G16" s="360" t="str">
        <f>+'[9]Egresos Programa II General'!B15</f>
        <v>Parques Obras de Ornato</v>
      </c>
      <c r="H16" s="239">
        <v>0</v>
      </c>
      <c r="I16" s="240"/>
      <c r="J16" s="240"/>
      <c r="K16" s="353">
        <f>+H16+H190</f>
        <v>0</v>
      </c>
      <c r="M16" s="246"/>
    </row>
    <row r="17" spans="1:13" ht="13.5" hidden="1" thickBot="1">
      <c r="A17" s="363"/>
      <c r="B17" s="364"/>
      <c r="C17" s="167"/>
      <c r="D17" s="364" t="s">
        <v>507</v>
      </c>
      <c r="E17" s="364" t="s">
        <v>503</v>
      </c>
      <c r="F17" s="364"/>
      <c r="G17" s="360" t="str">
        <f>+'[9]Egresos Programa II General'!B19</f>
        <v>Mercados, Plazas y Ferias</v>
      </c>
      <c r="H17" s="239">
        <v>0</v>
      </c>
      <c r="I17" s="240"/>
      <c r="J17" s="240"/>
      <c r="K17" s="353">
        <f>+H17+H145+H206+H155+H150</f>
        <v>0</v>
      </c>
      <c r="M17" s="246"/>
    </row>
    <row r="18" spans="1:13" ht="13.5" hidden="1" thickBot="1">
      <c r="A18" s="363"/>
      <c r="B18" s="364"/>
      <c r="C18" s="167"/>
      <c r="D18" s="364" t="s">
        <v>507</v>
      </c>
      <c r="E18" s="364" t="s">
        <v>498</v>
      </c>
      <c r="F18" s="364" t="s">
        <v>509</v>
      </c>
      <c r="G18" s="360" t="str">
        <f>+'[9]Egresos Programa II General'!B21</f>
        <v>Educativos, Culturales y Deportivos</v>
      </c>
      <c r="H18" s="239">
        <v>0</v>
      </c>
      <c r="I18" s="240"/>
      <c r="J18" s="240"/>
      <c r="K18" s="134">
        <f>+H18</f>
        <v>0</v>
      </c>
    </row>
    <row r="19" spans="1:13" ht="13.5" hidden="1" thickBot="1">
      <c r="A19" s="363"/>
      <c r="B19" s="364"/>
      <c r="C19" s="167"/>
      <c r="D19" s="364" t="s">
        <v>507</v>
      </c>
      <c r="E19" s="364">
        <v>10</v>
      </c>
      <c r="F19" s="364"/>
      <c r="G19" s="360" t="str">
        <f>+'[9]Egresos Programa II General'!B23</f>
        <v>Servicios Sociales Complementarios</v>
      </c>
      <c r="H19" s="239">
        <v>0</v>
      </c>
      <c r="I19" s="240"/>
      <c r="J19" s="240"/>
      <c r="K19" s="134">
        <f>+H19+H276+H271+H334</f>
        <v>834026.31</v>
      </c>
      <c r="L19" s="121">
        <v>303000</v>
      </c>
    </row>
    <row r="20" spans="1:13" ht="13.5" hidden="1" thickBot="1">
      <c r="A20" s="363"/>
      <c r="B20" s="364"/>
      <c r="C20" s="167"/>
      <c r="D20" s="364" t="s">
        <v>507</v>
      </c>
      <c r="E20" s="364">
        <v>11</v>
      </c>
      <c r="F20" s="364"/>
      <c r="G20" s="360" t="s">
        <v>525</v>
      </c>
      <c r="H20" s="239">
        <v>0</v>
      </c>
      <c r="I20" s="240"/>
      <c r="J20" s="240"/>
      <c r="K20" s="134">
        <f>+H20+H201</f>
        <v>0</v>
      </c>
    </row>
    <row r="21" spans="1:13" ht="13.5" hidden="1" thickBot="1">
      <c r="A21" s="363"/>
      <c r="B21" s="364"/>
      <c r="C21" s="167"/>
      <c r="D21" s="364" t="s">
        <v>507</v>
      </c>
      <c r="E21" s="364">
        <v>13</v>
      </c>
      <c r="F21" s="364"/>
      <c r="G21" s="360" t="str">
        <f>+'[9]Egresos Programa II General'!B27</f>
        <v>Alcantarillados Sanitarios</v>
      </c>
      <c r="H21" s="239">
        <v>0</v>
      </c>
      <c r="I21" s="240"/>
      <c r="J21" s="240"/>
      <c r="K21" s="134">
        <f>+H21+H303+H160</f>
        <v>0</v>
      </c>
    </row>
    <row r="22" spans="1:13" ht="13.5" hidden="1" thickBot="1">
      <c r="A22" s="363"/>
      <c r="B22" s="364"/>
      <c r="C22" s="167"/>
      <c r="D22" s="364" t="s">
        <v>507</v>
      </c>
      <c r="E22" s="364">
        <v>18</v>
      </c>
      <c r="F22" s="364"/>
      <c r="G22" s="360" t="str">
        <f>+'[9]Egresos Programa II General'!B29</f>
        <v>Reparaciones Menores de Maquinaria y Equipo</v>
      </c>
      <c r="H22" s="239">
        <v>0</v>
      </c>
      <c r="I22" s="240"/>
      <c r="J22" s="240"/>
      <c r="K22" s="134">
        <f>+H22</f>
        <v>0</v>
      </c>
    </row>
    <row r="23" spans="1:13" ht="13.5" hidden="1" thickBot="1">
      <c r="A23" s="363"/>
      <c r="B23" s="364"/>
      <c r="C23" s="167"/>
      <c r="D23" s="364" t="s">
        <v>507</v>
      </c>
      <c r="E23" s="364">
        <v>23</v>
      </c>
      <c r="F23" s="364"/>
      <c r="G23" s="360" t="str">
        <f>+'[9]Egresos Programa II General'!B31</f>
        <v>Seguridad y Vigilancia en la Comunidad</v>
      </c>
      <c r="H23" s="239">
        <v>0</v>
      </c>
      <c r="I23" s="240"/>
      <c r="J23" s="240"/>
      <c r="K23" s="134">
        <f>+H23+H226+H265</f>
        <v>33311611.73</v>
      </c>
      <c r="L23" s="121">
        <f>+H34+H35+H36+H77+H265+H299+H325</f>
        <v>33311611.73</v>
      </c>
      <c r="M23" s="121"/>
    </row>
    <row r="24" spans="1:13" ht="13.5" hidden="1" thickBot="1">
      <c r="A24" s="363"/>
      <c r="B24" s="364"/>
      <c r="C24" s="167"/>
      <c r="D24" s="364" t="s">
        <v>507</v>
      </c>
      <c r="E24" s="364">
        <v>25</v>
      </c>
      <c r="F24" s="364"/>
      <c r="G24" s="360" t="str">
        <f>+'[9]Egresos Programa II General'!B33</f>
        <v>Protección del Medio Ambiente</v>
      </c>
      <c r="H24" s="239">
        <v>0</v>
      </c>
      <c r="I24" s="240"/>
      <c r="J24" s="240"/>
      <c r="K24" s="134">
        <f>+H24+H127</f>
        <v>0</v>
      </c>
    </row>
    <row r="25" spans="1:13" ht="13.5" hidden="1" thickBot="1">
      <c r="A25" s="363"/>
      <c r="B25" s="364"/>
      <c r="C25" s="167"/>
      <c r="D25" s="364" t="s">
        <v>507</v>
      </c>
      <c r="E25" s="364">
        <v>27</v>
      </c>
      <c r="F25" s="364"/>
      <c r="G25" s="360" t="s">
        <v>622</v>
      </c>
      <c r="H25" s="239">
        <f>+'[9]Egresos Programa II General'!C35</f>
        <v>0</v>
      </c>
      <c r="I25" s="240"/>
      <c r="J25" s="240"/>
      <c r="K25" s="134">
        <f>+H25</f>
        <v>0</v>
      </c>
      <c r="L25" s="121" t="e">
        <f>+#REF!+#REF!+#REF!+#REF!+#REF!+H140+#REF!+#REF!+#REF!+#REF!+#REF!+#REF!+#REF!+#REF!+#REF!+#REF!+H292</f>
        <v>#REF!</v>
      </c>
    </row>
    <row r="26" spans="1:13" ht="13.5" hidden="1" thickBot="1">
      <c r="A26" s="363"/>
      <c r="B26" s="364"/>
      <c r="C26" s="167"/>
      <c r="D26" s="364" t="s">
        <v>507</v>
      </c>
      <c r="E26" s="364">
        <v>28</v>
      </c>
      <c r="F26" s="364"/>
      <c r="G26" s="360" t="str">
        <f>+'[9]Egresos Programa II General'!B37</f>
        <v>Atención Emergencias Cantonales</v>
      </c>
      <c r="H26" s="239">
        <v>0</v>
      </c>
      <c r="I26" s="240"/>
      <c r="J26" s="240"/>
      <c r="K26" s="134">
        <f>+H26</f>
        <v>0</v>
      </c>
    </row>
    <row r="27" spans="1:13" ht="13.5" hidden="1" thickBot="1">
      <c r="A27" s="363"/>
      <c r="B27" s="364"/>
      <c r="C27" s="167"/>
      <c r="D27" s="364" t="s">
        <v>507</v>
      </c>
      <c r="E27" s="364">
        <v>29</v>
      </c>
      <c r="F27" s="364"/>
      <c r="G27" s="360" t="s">
        <v>621</v>
      </c>
      <c r="H27" s="239">
        <v>0</v>
      </c>
      <c r="I27" s="305"/>
      <c r="J27" s="305"/>
      <c r="K27" s="134">
        <f>+H27+H261+H244</f>
        <v>0</v>
      </c>
    </row>
    <row r="28" spans="1:13" ht="13.5" hidden="1" thickBot="1">
      <c r="A28" s="363"/>
      <c r="B28" s="364"/>
      <c r="C28" s="167"/>
      <c r="D28" s="364" t="s">
        <v>507</v>
      </c>
      <c r="E28" s="364">
        <v>30</v>
      </c>
      <c r="F28" s="364"/>
      <c r="G28" s="360" t="s">
        <v>620</v>
      </c>
      <c r="H28" s="239">
        <v>0</v>
      </c>
      <c r="I28" s="240"/>
      <c r="J28" s="240"/>
      <c r="K28" s="134">
        <f>+H28+H167+H304</f>
        <v>0</v>
      </c>
    </row>
    <row r="29" spans="1:13" ht="13.5" hidden="1" thickBot="1">
      <c r="A29" s="363"/>
      <c r="B29" s="364"/>
      <c r="C29" s="167"/>
      <c r="D29" s="364" t="s">
        <v>507</v>
      </c>
      <c r="E29" s="364">
        <v>31</v>
      </c>
      <c r="F29" s="364"/>
      <c r="G29" s="360" t="str">
        <f>+'[9]Egresos Programa II General'!B43</f>
        <v>Aporte en Especie para Servicios Y Proyectos Comunitarios</v>
      </c>
      <c r="H29" s="239">
        <v>0</v>
      </c>
      <c r="I29" s="240"/>
      <c r="J29" s="240"/>
      <c r="L29" s="121" t="e">
        <f>+H73+H84+H103+#REF!+#REF!+H225+H226+H233+H277+H286+H89+H105</f>
        <v>#REF!</v>
      </c>
    </row>
    <row r="30" spans="1:13" ht="13.5" hidden="1" thickBot="1">
      <c r="A30" s="363"/>
      <c r="B30" s="364"/>
      <c r="C30" s="167"/>
      <c r="D30" s="364" t="s">
        <v>500</v>
      </c>
      <c r="E30" s="364" t="s">
        <v>499</v>
      </c>
      <c r="F30" s="364" t="s">
        <v>499</v>
      </c>
      <c r="G30" s="360" t="str">
        <f>+'[9]Egresos Programa III General'!B14</f>
        <v>Construciión de la Fuerza Pública de Desamparados</v>
      </c>
      <c r="H30" s="239">
        <v>0</v>
      </c>
      <c r="I30" s="240"/>
      <c r="J30" s="240"/>
    </row>
    <row r="31" spans="1:13" ht="13.5" hidden="1" thickBot="1">
      <c r="A31" s="363"/>
      <c r="B31" s="364"/>
      <c r="C31" s="167"/>
      <c r="D31" s="364" t="s">
        <v>500</v>
      </c>
      <c r="E31" s="364" t="s">
        <v>499</v>
      </c>
      <c r="F31" s="364" t="s">
        <v>513</v>
      </c>
      <c r="G31" s="360" t="s">
        <v>619</v>
      </c>
      <c r="H31" s="239"/>
      <c r="I31" s="240"/>
      <c r="J31" s="240"/>
    </row>
    <row r="32" spans="1:13" ht="13.5" hidden="1" thickBot="1">
      <c r="A32" s="363"/>
      <c r="B32" s="364"/>
      <c r="C32" s="167"/>
      <c r="D32" s="364" t="s">
        <v>500</v>
      </c>
      <c r="E32" s="364" t="s">
        <v>499</v>
      </c>
      <c r="F32" s="364" t="s">
        <v>514</v>
      </c>
      <c r="G32" s="360" t="str">
        <f>+'[9]Egresos Programa III General'!B15</f>
        <v>Mantenimiento de Edificios Mnicipales</v>
      </c>
      <c r="H32" s="239">
        <v>0</v>
      </c>
      <c r="I32" s="240"/>
      <c r="J32" s="240"/>
    </row>
    <row r="33" spans="1:12" ht="13.5" hidden="1" thickBot="1">
      <c r="A33" s="363"/>
      <c r="B33" s="364"/>
      <c r="C33" s="167"/>
      <c r="D33" s="364" t="s">
        <v>500</v>
      </c>
      <c r="E33" s="364" t="s">
        <v>499</v>
      </c>
      <c r="F33" s="364" t="s">
        <v>513</v>
      </c>
      <c r="G33" s="360" t="str">
        <f>+'[9]Egresos Programa III General'!B16</f>
        <v>Mejoras en Salón Multiusos Urb. Sacramento</v>
      </c>
      <c r="H33" s="239">
        <v>0</v>
      </c>
      <c r="I33" s="240"/>
      <c r="J33" s="240"/>
    </row>
    <row r="34" spans="1:12" ht="13.5" hidden="1" thickBot="1">
      <c r="A34" s="363"/>
      <c r="B34" s="364"/>
      <c r="C34" s="167"/>
      <c r="D34" s="364" t="s">
        <v>500</v>
      </c>
      <c r="E34" s="364" t="s">
        <v>514</v>
      </c>
      <c r="F34" s="364" t="s">
        <v>499</v>
      </c>
      <c r="G34" s="360" t="s">
        <v>547</v>
      </c>
      <c r="H34" s="239">
        <v>0</v>
      </c>
      <c r="I34" s="240"/>
      <c r="J34" s="240"/>
      <c r="K34" s="262">
        <f>H325+H34+H296+H77</f>
        <v>0</v>
      </c>
      <c r="L34" s="121" t="e">
        <f>+H66+H67+H68+H95+H109+H112+H150+H196+#REF!+#REF!+H239+H278+H279+H280+H288+H57</f>
        <v>#REF!</v>
      </c>
    </row>
    <row r="35" spans="1:12" ht="13.5" hidden="1" thickBot="1">
      <c r="A35" s="363"/>
      <c r="B35" s="364"/>
      <c r="C35" s="167"/>
      <c r="D35" s="364" t="s">
        <v>500</v>
      </c>
      <c r="E35" s="364" t="s">
        <v>514</v>
      </c>
      <c r="F35" s="364" t="s">
        <v>514</v>
      </c>
      <c r="G35" s="360" t="s">
        <v>515</v>
      </c>
      <c r="H35" s="239">
        <f>+'[9]Egresos Programa III General'!C45</f>
        <v>0</v>
      </c>
      <c r="I35" s="240"/>
      <c r="J35" s="240"/>
      <c r="K35" s="134" t="e">
        <f>+H35+H91+H95+H105+H196+#REF!+H238+H254+H280</f>
        <v>#REF!</v>
      </c>
    </row>
    <row r="36" spans="1:12" ht="13.5" hidden="1" thickBot="1">
      <c r="A36" s="363"/>
      <c r="B36" s="364"/>
      <c r="C36" s="167"/>
      <c r="D36" s="364" t="s">
        <v>500</v>
      </c>
      <c r="E36" s="364" t="s">
        <v>514</v>
      </c>
      <c r="F36" s="364" t="s">
        <v>513</v>
      </c>
      <c r="G36" s="360" t="s">
        <v>559</v>
      </c>
      <c r="H36" s="239">
        <v>0</v>
      </c>
      <c r="I36" s="240"/>
      <c r="J36" s="240">
        <f>+H36+H121</f>
        <v>0</v>
      </c>
      <c r="K36" s="134">
        <f>+H36+H77+H82+H297+H325+H245</f>
        <v>0</v>
      </c>
      <c r="L36" s="121" t="e">
        <f>+H36+H34+K59+#REF!</f>
        <v>#REF!</v>
      </c>
    </row>
    <row r="37" spans="1:12" ht="13.5" hidden="1" thickBot="1">
      <c r="A37" s="363"/>
      <c r="B37" s="364"/>
      <c r="C37" s="167"/>
      <c r="D37" s="364" t="s">
        <v>500</v>
      </c>
      <c r="E37" s="364" t="s">
        <v>514</v>
      </c>
      <c r="F37" s="364" t="s">
        <v>505</v>
      </c>
      <c r="G37" s="360" t="str">
        <f>+'[9]Egresos Programa III General'!B56</f>
        <v>Mejoras Calles Residencial Paso de las Garzas</v>
      </c>
      <c r="H37" s="239">
        <v>0</v>
      </c>
      <c r="I37" s="240"/>
      <c r="J37" s="240"/>
    </row>
    <row r="38" spans="1:12" ht="13.5" hidden="1" thickBot="1">
      <c r="A38" s="363"/>
      <c r="B38" s="364"/>
      <c r="C38" s="167"/>
      <c r="D38" s="364" t="s">
        <v>500</v>
      </c>
      <c r="E38" s="364" t="s">
        <v>514</v>
      </c>
      <c r="F38" s="364" t="s">
        <v>501</v>
      </c>
      <c r="G38" s="360" t="str">
        <f>+'[9]Egresos Programa III General'!B57</f>
        <v>III-02-15</v>
      </c>
      <c r="H38" s="239">
        <v>0</v>
      </c>
      <c r="I38" s="240"/>
      <c r="J38" s="240"/>
    </row>
    <row r="39" spans="1:12" ht="13.5" hidden="1" thickBot="1">
      <c r="A39" s="363"/>
      <c r="B39" s="238"/>
      <c r="C39" s="167"/>
      <c r="D39" s="364" t="s">
        <v>500</v>
      </c>
      <c r="E39" s="364" t="s">
        <v>514</v>
      </c>
      <c r="F39" s="364" t="s">
        <v>505</v>
      </c>
      <c r="G39" s="237" t="str">
        <f>+'[9]Egresos Programa III General'!B58</f>
        <v>III-02-16</v>
      </c>
      <c r="H39" s="239">
        <v>0</v>
      </c>
      <c r="I39" s="236"/>
      <c r="J39" s="236"/>
    </row>
    <row r="40" spans="1:12" ht="13.5" hidden="1" thickBot="1">
      <c r="A40" s="363"/>
      <c r="B40" s="364"/>
      <c r="C40" s="167"/>
      <c r="D40" s="364" t="s">
        <v>500</v>
      </c>
      <c r="E40" s="364" t="s">
        <v>501</v>
      </c>
      <c r="F40" s="364" t="s">
        <v>514</v>
      </c>
      <c r="G40" s="237" t="str">
        <f>+'[9]Egresos Programa III General'!B77</f>
        <v>Ley 8316 Mejoras Sistema Pluvial Urbanización Babilonia</v>
      </c>
      <c r="H40" s="239">
        <v>0</v>
      </c>
      <c r="J40" s="271"/>
    </row>
    <row r="41" spans="1:12" ht="26.25" hidden="1" thickBot="1">
      <c r="A41" s="363"/>
      <c r="B41" s="364"/>
      <c r="C41" s="167"/>
      <c r="D41" s="364" t="s">
        <v>500</v>
      </c>
      <c r="E41" s="364" t="s">
        <v>501</v>
      </c>
      <c r="F41" s="364" t="s">
        <v>505</v>
      </c>
      <c r="G41" s="360" t="str">
        <f>+'[9]Egresos Programa III General'!B79</f>
        <v>Disseño Hidraulico sisdema de Disposición de Aguas Pluviales Noroeste de la Ciudad</v>
      </c>
      <c r="H41" s="200">
        <v>0</v>
      </c>
      <c r="J41" s="271"/>
    </row>
    <row r="42" spans="1:12" ht="26.25" hidden="1" thickBot="1">
      <c r="A42" s="363"/>
      <c r="B42" s="238"/>
      <c r="C42" s="167"/>
      <c r="D42" s="364" t="s">
        <v>500</v>
      </c>
      <c r="E42" s="364" t="s">
        <v>501</v>
      </c>
      <c r="F42" s="364" t="s">
        <v>501</v>
      </c>
      <c r="G42" s="237" t="str">
        <f>+'[9]Egresos Programa III General'!B81</f>
        <v>Cambio de Red de Distribución Desamparados Calle Limón -la Garita Tacacorí</v>
      </c>
      <c r="H42" s="239">
        <v>0</v>
      </c>
      <c r="I42" s="236"/>
      <c r="J42" s="236"/>
    </row>
    <row r="43" spans="1:12" ht="13.5" hidden="1" thickBot="1">
      <c r="A43" s="363"/>
      <c r="B43" s="238"/>
      <c r="C43" s="167"/>
      <c r="D43" s="364" t="s">
        <v>500</v>
      </c>
      <c r="E43" s="364" t="s">
        <v>501</v>
      </c>
      <c r="F43" s="364" t="s">
        <v>503</v>
      </c>
      <c r="G43" s="237" t="str">
        <f>+'[9]Egresos Programa III General'!B84</f>
        <v>Instalación de Hidrmetros del canton</v>
      </c>
      <c r="H43" s="239">
        <v>0</v>
      </c>
      <c r="I43" s="236"/>
      <c r="J43" s="236"/>
    </row>
    <row r="44" spans="1:12" ht="13.5" hidden="1" thickBot="1">
      <c r="A44" s="363"/>
      <c r="B44" s="364"/>
      <c r="C44" s="167"/>
      <c r="D44" s="364" t="s">
        <v>500</v>
      </c>
      <c r="E44" s="364" t="s">
        <v>518</v>
      </c>
      <c r="F44" s="364" t="s">
        <v>499</v>
      </c>
      <c r="G44" s="360" t="s">
        <v>618</v>
      </c>
      <c r="H44" s="239">
        <v>0</v>
      </c>
      <c r="I44" s="240"/>
      <c r="J44" s="240"/>
      <c r="K44" s="134">
        <f>+H44+H84+H102+H280</f>
        <v>0</v>
      </c>
    </row>
    <row r="45" spans="1:12" ht="13.5" hidden="1" thickBot="1">
      <c r="A45" s="363"/>
      <c r="B45" s="364"/>
      <c r="C45" s="167"/>
      <c r="D45" s="364" t="s">
        <v>500</v>
      </c>
      <c r="E45" s="364" t="s">
        <v>518</v>
      </c>
      <c r="F45" s="364" t="s">
        <v>513</v>
      </c>
      <c r="G45" s="360" t="str">
        <f>+'[9]Egresos Programa III General'!B120</f>
        <v>Implementación del Plan  Municipal de Residuos</v>
      </c>
      <c r="H45" s="239">
        <v>0</v>
      </c>
      <c r="I45" s="240"/>
      <c r="J45" s="240"/>
    </row>
    <row r="46" spans="1:12" ht="13.5" hidden="1" thickBot="1">
      <c r="A46" s="363"/>
      <c r="B46" s="364"/>
      <c r="C46" s="167"/>
      <c r="D46" s="364" t="s">
        <v>500</v>
      </c>
      <c r="E46" s="364" t="s">
        <v>518</v>
      </c>
      <c r="F46" s="364" t="s">
        <v>501</v>
      </c>
      <c r="G46" s="360" t="str">
        <f>+'[9]Egresos Programa III General'!B122</f>
        <v>Plan Mercadeo Turístico</v>
      </c>
      <c r="H46" s="189"/>
      <c r="I46" s="236"/>
      <c r="J46" s="236"/>
      <c r="K46" s="134">
        <f>+H46+H104+H71</f>
        <v>0</v>
      </c>
    </row>
    <row r="47" spans="1:12" ht="13.5" hidden="1" thickBot="1">
      <c r="A47" s="363"/>
      <c r="B47" s="364"/>
      <c r="C47" s="167"/>
      <c r="D47" s="364" t="s">
        <v>500</v>
      </c>
      <c r="E47" s="364" t="s">
        <v>518</v>
      </c>
      <c r="F47" s="364" t="s">
        <v>518</v>
      </c>
      <c r="G47" s="360" t="str">
        <f>+'[9]Egresos Programa III General'!B123</f>
        <v>Contrucción Cancha Multiusos en Urbanización la Langosta</v>
      </c>
      <c r="H47" s="239"/>
      <c r="I47" s="240"/>
      <c r="J47" s="240"/>
      <c r="K47" s="134" t="e">
        <f>+H47+#REF!</f>
        <v>#REF!</v>
      </c>
    </row>
    <row r="48" spans="1:12" ht="13.5" hidden="1" thickBot="1">
      <c r="A48" s="363"/>
      <c r="B48" s="364"/>
      <c r="C48" s="167"/>
      <c r="D48" s="364" t="s">
        <v>500</v>
      </c>
      <c r="E48" s="364" t="s">
        <v>518</v>
      </c>
      <c r="F48" s="364" t="s">
        <v>503</v>
      </c>
      <c r="G48" s="360" t="str">
        <f>+'[9]Egresos Programa III General'!B124</f>
        <v>Compra de Equipo Medico para la Cruz Roja de San Rafael</v>
      </c>
      <c r="H48" s="239"/>
      <c r="I48" s="240"/>
      <c r="J48" s="240"/>
    </row>
    <row r="49" spans="1:12" ht="13.5" hidden="1" thickBot="1">
      <c r="A49" s="363"/>
      <c r="B49" s="364"/>
      <c r="C49" s="167"/>
      <c r="D49" s="364" t="s">
        <v>500</v>
      </c>
      <c r="E49" s="364" t="s">
        <v>518</v>
      </c>
      <c r="F49" s="364" t="s">
        <v>504</v>
      </c>
      <c r="G49" s="360" t="str">
        <f>+'[9]Egresos Programa III General'!B125</f>
        <v>Plan Reforestación y Edución Ambiental</v>
      </c>
      <c r="H49" s="239"/>
      <c r="I49" s="240"/>
      <c r="J49" s="240"/>
    </row>
    <row r="50" spans="1:12" ht="13.5" hidden="1" thickBot="1">
      <c r="A50" s="363"/>
      <c r="B50" s="364"/>
      <c r="C50" s="167"/>
      <c r="D50" s="364" t="s">
        <v>500</v>
      </c>
      <c r="E50" s="364" t="s">
        <v>518</v>
      </c>
      <c r="F50" s="364" t="s">
        <v>498</v>
      </c>
      <c r="G50" s="360" t="str">
        <f>+'[9]Egresos Programa III General'!B126</f>
        <v>Mejoras Parque Urbanización Don Bosco</v>
      </c>
      <c r="H50" s="239"/>
      <c r="I50" s="240"/>
      <c r="J50" s="240"/>
    </row>
    <row r="51" spans="1:12" ht="13.5" hidden="1" thickBot="1">
      <c r="A51" s="363"/>
      <c r="B51" s="364"/>
      <c r="C51" s="167"/>
      <c r="D51" s="364" t="s">
        <v>500</v>
      </c>
      <c r="E51" s="364" t="s">
        <v>518</v>
      </c>
      <c r="F51" s="364">
        <v>10</v>
      </c>
      <c r="G51" s="360" t="str">
        <f>+'[9]Egresos Programa III General'!B127</f>
        <v>Mejoras Parqie Saborio</v>
      </c>
      <c r="H51" s="239"/>
      <c r="I51" s="240"/>
      <c r="J51" s="240"/>
    </row>
    <row r="52" spans="1:12" ht="13.5" hidden="1" thickBot="1">
      <c r="A52" s="363"/>
      <c r="B52" s="364"/>
      <c r="C52" s="167"/>
      <c r="D52" s="364" t="s">
        <v>500</v>
      </c>
      <c r="E52" s="364" t="s">
        <v>518</v>
      </c>
      <c r="F52" s="364">
        <v>11</v>
      </c>
      <c r="G52" s="360" t="str">
        <f>+'[9]Egresos Programa III General'!B128</f>
        <v>Mejoras Parques Urbanización La Babilonia</v>
      </c>
      <c r="H52" s="239"/>
      <c r="I52" s="240"/>
      <c r="J52" s="240"/>
    </row>
    <row r="53" spans="1:12" ht="13.5" hidden="1" thickBot="1">
      <c r="A53" s="363"/>
      <c r="B53" s="364"/>
      <c r="C53" s="167"/>
      <c r="D53" s="364" t="s">
        <v>500</v>
      </c>
      <c r="E53" s="364" t="s">
        <v>518</v>
      </c>
      <c r="F53" s="364">
        <v>14</v>
      </c>
      <c r="G53" s="360" t="str">
        <f>+'[9]Egresos Programa III General'!B131</f>
        <v>Mejoras Parque Recreativo Urb Peniel</v>
      </c>
      <c r="H53" s="239"/>
      <c r="I53" s="240"/>
      <c r="J53" s="240"/>
    </row>
    <row r="54" spans="1:12" ht="26.25" hidden="1" thickBot="1">
      <c r="A54" s="363"/>
      <c r="B54" s="364"/>
      <c r="C54" s="167"/>
      <c r="D54" s="364" t="s">
        <v>500</v>
      </c>
      <c r="E54" s="364" t="s">
        <v>518</v>
      </c>
      <c r="F54" s="364">
        <v>15</v>
      </c>
      <c r="G54" s="360" t="str">
        <f>+'[9]Egresos Programa III General'!B132</f>
        <v>Mantenimiento de la Estatua de Juan Santamaría y Fuente del Parque Central</v>
      </c>
      <c r="H54" s="239"/>
      <c r="I54" s="240"/>
      <c r="J54" s="240"/>
    </row>
    <row r="55" spans="1:12" ht="13.5" hidden="1" thickBot="1">
      <c r="A55" s="363"/>
      <c r="B55" s="364"/>
      <c r="C55" s="167"/>
      <c r="D55" s="364" t="s">
        <v>500</v>
      </c>
      <c r="E55" s="364" t="s">
        <v>518</v>
      </c>
      <c r="F55" s="364">
        <v>16</v>
      </c>
      <c r="G55" s="360" t="str">
        <f>+'[9]Egresos Programa III General'!B133</f>
        <v>Mejoras Areas Recreativas Urb. Silvia Eugenia</v>
      </c>
      <c r="H55" s="189"/>
      <c r="I55" s="236"/>
      <c r="J55" s="236"/>
    </row>
    <row r="56" spans="1:12" ht="26.25" hidden="1" thickBot="1">
      <c r="A56" s="363"/>
      <c r="B56" s="364"/>
      <c r="C56" s="167"/>
      <c r="D56" s="364" t="s">
        <v>500</v>
      </c>
      <c r="E56" s="364" t="s">
        <v>503</v>
      </c>
      <c r="F56" s="364"/>
      <c r="G56" s="360" t="s">
        <v>617</v>
      </c>
      <c r="H56" s="239"/>
      <c r="I56" s="240"/>
      <c r="J56" s="240">
        <f>+J57-1954969833.13</f>
        <v>-1954969833.1300001</v>
      </c>
    </row>
    <row r="57" spans="1:12" s="343" customFormat="1" ht="13.5" hidden="1" thickBot="1">
      <c r="A57" s="204"/>
      <c r="B57" s="203"/>
      <c r="C57" s="167"/>
      <c r="D57" s="364" t="s">
        <v>500</v>
      </c>
      <c r="E57" s="364" t="s">
        <v>503</v>
      </c>
      <c r="F57" s="364"/>
      <c r="G57" s="360" t="s">
        <v>563</v>
      </c>
      <c r="H57" s="239">
        <v>0</v>
      </c>
      <c r="I57" s="240"/>
      <c r="J57" s="240">
        <f>+H57+H95+H112+H196</f>
        <v>0</v>
      </c>
      <c r="K57" s="345">
        <f>+H57+H56+H58+H111+H286+H299+H71+H112</f>
        <v>0</v>
      </c>
      <c r="L57" s="344"/>
    </row>
    <row r="58" spans="1:12" s="343" customFormat="1" ht="13.5" hidden="1" thickBot="1">
      <c r="A58" s="217"/>
      <c r="B58" s="216"/>
      <c r="C58" s="162"/>
      <c r="D58" s="145" t="s">
        <v>500</v>
      </c>
      <c r="E58" s="145" t="s">
        <v>503</v>
      </c>
      <c r="F58" s="145"/>
      <c r="G58" s="207" t="s">
        <v>616</v>
      </c>
      <c r="H58" s="352">
        <v>0</v>
      </c>
      <c r="I58" s="240"/>
      <c r="J58" s="240">
        <f>SUM(H30:H58)</f>
        <v>0</v>
      </c>
      <c r="K58" s="345">
        <f>+J58-H58</f>
        <v>0</v>
      </c>
      <c r="L58" s="344">
        <f>+K58-75000000</f>
        <v>-75000000</v>
      </c>
    </row>
    <row r="59" spans="1:12" s="177" customFormat="1" ht="13.5" hidden="1" thickBot="1">
      <c r="A59" s="183" t="s">
        <v>497</v>
      </c>
      <c r="B59" s="182"/>
      <c r="C59" s="157">
        <f>SUM(C9)</f>
        <v>0</v>
      </c>
      <c r="D59" s="158"/>
      <c r="E59" s="158"/>
      <c r="F59" s="158"/>
      <c r="G59" s="180"/>
      <c r="H59" s="351">
        <f>SUM(H10:H58)</f>
        <v>0</v>
      </c>
      <c r="I59" s="199">
        <f>+C59-H59</f>
        <v>0</v>
      </c>
      <c r="J59" s="199"/>
      <c r="K59" s="178">
        <f>+H58+H85+H220</f>
        <v>0</v>
      </c>
      <c r="L59" s="124">
        <f>+C59-H59</f>
        <v>0</v>
      </c>
    </row>
    <row r="60" spans="1:12" ht="13.5" hidden="1" thickBot="1">
      <c r="A60" s="350"/>
      <c r="B60" s="197"/>
      <c r="C60" s="349"/>
      <c r="D60" s="362"/>
      <c r="E60" s="362"/>
      <c r="F60" s="362"/>
      <c r="G60" s="195"/>
      <c r="H60" s="211"/>
      <c r="I60" s="270"/>
      <c r="J60" s="270"/>
    </row>
    <row r="61" spans="1:12" ht="13.5" hidden="1" thickBot="1">
      <c r="A61" s="188" t="str">
        <f>+'[9]Clasific. Económica de Ingresos'!A17</f>
        <v>1.1.2.2.02.00.0.0.000</v>
      </c>
      <c r="B61" s="187" t="s">
        <v>615</v>
      </c>
      <c r="C61" s="167">
        <f>SUM('[9]Clasific. Económica de Ingresos'!C17)</f>
        <v>0</v>
      </c>
      <c r="D61" s="364"/>
      <c r="E61" s="364"/>
      <c r="F61" s="364"/>
      <c r="G61" s="360"/>
      <c r="H61" s="189"/>
      <c r="I61" s="270"/>
      <c r="J61" s="270"/>
    </row>
    <row r="62" spans="1:12" ht="13.5" hidden="1" thickBot="1">
      <c r="A62" s="348"/>
      <c r="B62" s="347"/>
      <c r="C62" s="346"/>
      <c r="D62" s="364" t="s">
        <v>510</v>
      </c>
      <c r="E62" s="364" t="s">
        <v>499</v>
      </c>
      <c r="F62" s="364" t="s">
        <v>509</v>
      </c>
      <c r="G62" s="360" t="s">
        <v>565</v>
      </c>
      <c r="H62" s="239">
        <v>0</v>
      </c>
      <c r="I62" s="271"/>
      <c r="J62" s="271"/>
    </row>
    <row r="63" spans="1:12" ht="13.5" hidden="1" thickBot="1">
      <c r="A63" s="204"/>
      <c r="B63" s="203"/>
      <c r="C63" s="167"/>
      <c r="D63" s="364" t="s">
        <v>510</v>
      </c>
      <c r="E63" s="364" t="s">
        <v>505</v>
      </c>
      <c r="F63" s="364" t="s">
        <v>509</v>
      </c>
      <c r="G63" s="360" t="str">
        <f>+[9]ProgramaI!B24</f>
        <v>Aporte Junta Admva.Registro Nac. Ley 7509y 7729</v>
      </c>
      <c r="H63" s="239">
        <v>0</v>
      </c>
      <c r="I63" s="271"/>
      <c r="J63" s="271"/>
      <c r="K63" s="134">
        <f>+H35+H72+H82+H101+H196+H33+H276</f>
        <v>0</v>
      </c>
    </row>
    <row r="64" spans="1:12" ht="13.5" hidden="1" thickBot="1">
      <c r="A64" s="204"/>
      <c r="B64" s="203"/>
      <c r="C64" s="167"/>
      <c r="D64" s="364" t="s">
        <v>510</v>
      </c>
      <c r="E64" s="364" t="s">
        <v>505</v>
      </c>
      <c r="F64" s="364" t="s">
        <v>509</v>
      </c>
      <c r="G64" s="360" t="str">
        <f>+[9]ProgramaI!B28</f>
        <v xml:space="preserve">Aporte a IFAM, Ley Nº 7509 </v>
      </c>
      <c r="H64" s="239">
        <v>0</v>
      </c>
      <c r="I64" s="271"/>
      <c r="J64" s="271"/>
    </row>
    <row r="65" spans="1:12" ht="13.5" hidden="1" thickBot="1">
      <c r="A65" s="204"/>
      <c r="B65" s="203"/>
      <c r="C65" s="167"/>
      <c r="D65" s="364" t="s">
        <v>510</v>
      </c>
      <c r="E65" s="364" t="s">
        <v>505</v>
      </c>
      <c r="F65" s="364" t="s">
        <v>509</v>
      </c>
      <c r="G65" s="360" t="str">
        <f>+[9]ProgramaI!B29</f>
        <v>Juntas de Educación, Ley 7509 y 7729</v>
      </c>
      <c r="H65" s="239">
        <v>0</v>
      </c>
      <c r="I65" s="271"/>
      <c r="J65" s="271"/>
    </row>
    <row r="66" spans="1:12" ht="13.5" hidden="1" thickBot="1">
      <c r="A66" s="204"/>
      <c r="B66" s="203"/>
      <c r="C66" s="167"/>
      <c r="D66" s="364" t="s">
        <v>510</v>
      </c>
      <c r="E66" s="364" t="s">
        <v>505</v>
      </c>
      <c r="F66" s="278" t="s">
        <v>11</v>
      </c>
      <c r="G66" s="360" t="str">
        <f>+'[9]Programa III'!B34</f>
        <v>IFAM Ley 7509</v>
      </c>
      <c r="H66" s="239">
        <v>0</v>
      </c>
      <c r="I66" s="271"/>
      <c r="J66" s="271"/>
    </row>
    <row r="67" spans="1:12" ht="13.5" hidden="1" thickBot="1">
      <c r="A67" s="204"/>
      <c r="B67" s="203"/>
      <c r="C67" s="167"/>
      <c r="D67" s="364" t="s">
        <v>510</v>
      </c>
      <c r="E67" s="364" t="s">
        <v>505</v>
      </c>
      <c r="F67" s="364" t="s">
        <v>509</v>
      </c>
      <c r="G67" s="360" t="str">
        <f>+'[9]Programa III'!B37</f>
        <v>Fondo de Desarrollo Municipal Ley 7509</v>
      </c>
      <c r="H67" s="239">
        <v>0</v>
      </c>
      <c r="I67" s="271"/>
      <c r="J67" s="271"/>
    </row>
    <row r="68" spans="1:12" s="343" customFormat="1" ht="13.5" hidden="1" thickBot="1">
      <c r="A68" s="204"/>
      <c r="B68" s="203"/>
      <c r="C68" s="167"/>
      <c r="D68" s="364" t="s">
        <v>500</v>
      </c>
      <c r="E68" s="364" t="s">
        <v>503</v>
      </c>
      <c r="F68" s="364"/>
      <c r="G68" s="360" t="s">
        <v>570</v>
      </c>
      <c r="H68" s="239">
        <v>0</v>
      </c>
      <c r="I68" s="271"/>
      <c r="J68" s="271"/>
      <c r="K68" s="345"/>
      <c r="L68" s="344"/>
    </row>
    <row r="69" spans="1:12" s="177" customFormat="1" ht="13.5" hidden="1" thickBot="1">
      <c r="A69" s="183" t="s">
        <v>497</v>
      </c>
      <c r="B69" s="182"/>
      <c r="C69" s="157">
        <f>SUM(C61:C68)</f>
        <v>0</v>
      </c>
      <c r="D69" s="158"/>
      <c r="E69" s="158"/>
      <c r="F69" s="158"/>
      <c r="G69" s="180"/>
      <c r="H69" s="179">
        <f>SUM(H62:H68)</f>
        <v>0</v>
      </c>
      <c r="I69" s="199">
        <f>+C69-H69</f>
        <v>0</v>
      </c>
      <c r="J69" s="269"/>
      <c r="K69" s="178">
        <f>+C69-H69</f>
        <v>0</v>
      </c>
      <c r="L69" s="124">
        <f>+C69-H69</f>
        <v>0</v>
      </c>
    </row>
    <row r="70" spans="1:12" s="260" customFormat="1" ht="13.5" hidden="1" thickBot="1">
      <c r="A70" s="354" t="str">
        <f>+'[9]Clasific. Económica de Ingresos'!A23</f>
        <v>1.1.3.2.01.02.0.0.001</v>
      </c>
      <c r="B70" s="342" t="s">
        <v>614</v>
      </c>
      <c r="C70" s="267">
        <f>SUM('[9]Clasific. Económica de Ingresos'!C23)</f>
        <v>0</v>
      </c>
      <c r="D70" s="355"/>
      <c r="E70" s="355"/>
      <c r="F70" s="355"/>
      <c r="G70" s="342"/>
      <c r="H70" s="337"/>
      <c r="I70" s="293"/>
      <c r="J70" s="293"/>
      <c r="K70" s="262"/>
      <c r="L70" s="261"/>
    </row>
    <row r="71" spans="1:12" s="260" customFormat="1" ht="13.5" hidden="1" thickBot="1">
      <c r="A71" s="359"/>
      <c r="B71" s="299"/>
      <c r="C71" s="87"/>
      <c r="D71" s="358" t="s">
        <v>500</v>
      </c>
      <c r="E71" s="358" t="s">
        <v>518</v>
      </c>
      <c r="F71" s="358"/>
      <c r="G71" s="312" t="str">
        <f>+'[9]Egresos Programa III General'!B122</f>
        <v>Plan Mercadeo Turístico</v>
      </c>
      <c r="H71" s="294">
        <v>0</v>
      </c>
      <c r="I71" s="293"/>
      <c r="J71" s="293"/>
      <c r="K71" s="262"/>
      <c r="L71" s="261"/>
    </row>
    <row r="72" spans="1:12" s="260" customFormat="1" ht="13.5" hidden="1" thickBot="1">
      <c r="A72" s="359"/>
      <c r="B72" s="312"/>
      <c r="C72" s="87"/>
      <c r="D72" s="358" t="s">
        <v>500</v>
      </c>
      <c r="E72" s="358" t="s">
        <v>503</v>
      </c>
      <c r="F72" s="295"/>
      <c r="G72" s="312" t="s">
        <v>563</v>
      </c>
      <c r="H72" s="294"/>
      <c r="I72" s="293"/>
      <c r="J72" s="293" t="e">
        <f>+H72+H82+H101+H196+H33+H254+H276+#REF!</f>
        <v>#REF!</v>
      </c>
      <c r="K72" s="262"/>
      <c r="L72" s="261"/>
    </row>
    <row r="73" spans="1:12" s="260" customFormat="1" ht="13.5" hidden="1" thickBot="1">
      <c r="A73" s="356"/>
      <c r="B73" s="357"/>
      <c r="C73" s="340"/>
      <c r="D73" s="357" t="s">
        <v>500</v>
      </c>
      <c r="E73" s="357" t="s">
        <v>518</v>
      </c>
      <c r="F73" s="357" t="s">
        <v>518</v>
      </c>
      <c r="G73" s="403" t="s">
        <v>613</v>
      </c>
      <c r="H73" s="338">
        <v>0</v>
      </c>
      <c r="I73" s="263"/>
      <c r="J73" s="263"/>
      <c r="K73" s="262"/>
      <c r="L73" s="261"/>
    </row>
    <row r="74" spans="1:12" s="315" customFormat="1" ht="13.5" hidden="1" thickBot="1">
      <c r="A74" s="336" t="s">
        <v>497</v>
      </c>
      <c r="B74" s="335"/>
      <c r="C74" s="334">
        <f>SUM(C70:C70)</f>
        <v>0</v>
      </c>
      <c r="D74" s="355"/>
      <c r="E74" s="355"/>
      <c r="F74" s="355"/>
      <c r="G74" s="342"/>
      <c r="H74" s="333">
        <f>SUM(H71:H73)</f>
        <v>0</v>
      </c>
      <c r="I74" s="328">
        <f>+C74-H74</f>
        <v>0</v>
      </c>
      <c r="J74" s="76"/>
      <c r="K74" s="317">
        <f>+H71+H95+H113</f>
        <v>0</v>
      </c>
      <c r="L74" s="316"/>
    </row>
    <row r="75" spans="1:12" ht="13.5" hidden="1" thickBot="1">
      <c r="A75" s="221"/>
      <c r="B75" s="220"/>
      <c r="C75" s="301"/>
      <c r="D75" s="362"/>
      <c r="E75" s="362"/>
      <c r="F75" s="362"/>
      <c r="G75" s="195"/>
      <c r="H75" s="341"/>
      <c r="I75" s="236"/>
      <c r="J75" s="236"/>
    </row>
    <row r="76" spans="1:12" ht="13.5" hidden="1" thickBot="1">
      <c r="A76" s="363" t="str">
        <f>+'[9]Clasific. Económica de Ingresos'!A25</f>
        <v>1.1.3.2.01.04.0.0.000</v>
      </c>
      <c r="B76" s="192" t="s">
        <v>612</v>
      </c>
      <c r="C76" s="167">
        <f>+'[9]Clasific. Económica de Ingresos'!C24</f>
        <v>0</v>
      </c>
      <c r="D76" s="364"/>
      <c r="E76" s="364"/>
      <c r="F76" s="364"/>
      <c r="G76" s="360"/>
      <c r="H76" s="171"/>
      <c r="I76" s="236"/>
      <c r="J76" s="236"/>
    </row>
    <row r="77" spans="1:12" ht="13.5" hidden="1" thickBot="1">
      <c r="A77" s="363"/>
      <c r="B77" s="364"/>
      <c r="C77" s="167"/>
      <c r="D77" s="364" t="s">
        <v>500</v>
      </c>
      <c r="E77" s="364" t="s">
        <v>514</v>
      </c>
      <c r="F77" s="364" t="s">
        <v>499</v>
      </c>
      <c r="G77" s="360" t="s">
        <v>547</v>
      </c>
      <c r="H77" s="239">
        <v>0</v>
      </c>
      <c r="I77" s="271"/>
      <c r="J77" s="271"/>
      <c r="K77" s="120"/>
    </row>
    <row r="78" spans="1:12" s="177" customFormat="1" ht="13.5" hidden="1" thickBot="1">
      <c r="A78" s="183" t="s">
        <v>497</v>
      </c>
      <c r="B78" s="182"/>
      <c r="C78" s="157">
        <f>SUM(C76:C77)</f>
        <v>0</v>
      </c>
      <c r="D78" s="158"/>
      <c r="E78" s="158"/>
      <c r="F78" s="158"/>
      <c r="G78" s="180"/>
      <c r="H78" s="154">
        <f>SUM(H77:H77)</f>
        <v>0</v>
      </c>
      <c r="I78" s="199">
        <f>+C78-H78</f>
        <v>0</v>
      </c>
      <c r="J78" s="269"/>
      <c r="K78" s="178"/>
      <c r="L78" s="124"/>
    </row>
    <row r="79" spans="1:12" s="260" customFormat="1" ht="13.5" hidden="1" thickBot="1">
      <c r="A79" s="359"/>
      <c r="B79" s="358"/>
      <c r="C79" s="87"/>
      <c r="D79" s="358"/>
      <c r="E79" s="358"/>
      <c r="F79" s="358"/>
      <c r="G79" s="312"/>
      <c r="H79" s="264"/>
      <c r="I79" s="263"/>
      <c r="J79" s="263"/>
      <c r="K79" s="262"/>
      <c r="L79" s="261"/>
    </row>
    <row r="80" spans="1:12" s="260" customFormat="1" ht="13.5" hidden="1" thickBot="1">
      <c r="A80" s="359" t="str">
        <f>+'[9]Clasific. Económica de Ingresos'!A26</f>
        <v>1.1.3.2.01.05.0.0.000</v>
      </c>
      <c r="B80" s="299" t="s">
        <v>611</v>
      </c>
      <c r="C80" s="87">
        <f>SUM('[9]Clasific. Económica de Ingresos'!C26)</f>
        <v>0</v>
      </c>
      <c r="D80" s="358"/>
      <c r="E80" s="358"/>
      <c r="F80" s="358"/>
      <c r="G80" s="312"/>
      <c r="H80" s="294"/>
      <c r="I80" s="293"/>
      <c r="J80" s="293"/>
      <c r="K80" s="262"/>
      <c r="L80" s="261"/>
    </row>
    <row r="81" spans="1:12" s="260" customFormat="1" ht="13.5" hidden="1" thickBot="1">
      <c r="A81" s="359"/>
      <c r="B81" s="299"/>
      <c r="C81" s="87"/>
      <c r="D81" s="358" t="s">
        <v>510</v>
      </c>
      <c r="E81" s="358" t="s">
        <v>499</v>
      </c>
      <c r="F81" s="295" t="s">
        <v>509</v>
      </c>
      <c r="G81" s="312" t="s">
        <v>565</v>
      </c>
      <c r="H81" s="294">
        <v>0</v>
      </c>
      <c r="I81" s="293"/>
      <c r="J81" s="293"/>
      <c r="K81" s="262"/>
      <c r="L81" s="261"/>
    </row>
    <row r="82" spans="1:12" s="260" customFormat="1" ht="13.5" hidden="1" thickBot="1">
      <c r="A82" s="359"/>
      <c r="B82" s="312"/>
      <c r="C82" s="87"/>
      <c r="D82" s="358" t="s">
        <v>500</v>
      </c>
      <c r="E82" s="358" t="s">
        <v>514</v>
      </c>
      <c r="F82" s="358" t="s">
        <v>513</v>
      </c>
      <c r="G82" s="312" t="s">
        <v>530</v>
      </c>
      <c r="H82" s="294">
        <v>0</v>
      </c>
      <c r="I82" s="293"/>
      <c r="J82" s="293"/>
      <c r="K82" s="262"/>
      <c r="L82" s="261"/>
    </row>
    <row r="83" spans="1:12" s="260" customFormat="1" ht="26.25" hidden="1" thickBot="1">
      <c r="A83" s="359"/>
      <c r="B83" s="358"/>
      <c r="C83" s="87"/>
      <c r="D83" s="358" t="s">
        <v>500</v>
      </c>
      <c r="E83" s="358" t="s">
        <v>518</v>
      </c>
      <c r="F83" s="358">
        <v>13</v>
      </c>
      <c r="G83" s="312" t="str">
        <f>+'[9]Egresos Programa III General'!B130</f>
        <v>Construcción de Cancha Multiusos en Calle Arriba en San Rafael</v>
      </c>
      <c r="H83" s="264">
        <v>0</v>
      </c>
      <c r="I83" s="263"/>
      <c r="J83" s="263">
        <f>+H83+H77</f>
        <v>0</v>
      </c>
      <c r="K83" s="262"/>
      <c r="L83" s="261"/>
    </row>
    <row r="84" spans="1:12" s="260" customFormat="1" ht="13.5" hidden="1" thickBot="1">
      <c r="A84" s="359"/>
      <c r="B84" s="358"/>
      <c r="C84" s="87"/>
      <c r="D84" s="358" t="s">
        <v>500</v>
      </c>
      <c r="E84" s="358" t="s">
        <v>518</v>
      </c>
      <c r="F84" s="358" t="s">
        <v>499</v>
      </c>
      <c r="G84" s="312" t="s">
        <v>520</v>
      </c>
      <c r="H84" s="264">
        <v>0</v>
      </c>
      <c r="I84" s="263"/>
      <c r="J84" s="263"/>
      <c r="K84" s="262">
        <f>+H84+H225+H121+H255+H329+H44+H102</f>
        <v>50482945.049999997</v>
      </c>
      <c r="L84" s="261"/>
    </row>
    <row r="85" spans="1:12" s="260" customFormat="1" ht="13.5" hidden="1" thickBot="1">
      <c r="A85" s="356"/>
      <c r="B85" s="357"/>
      <c r="C85" s="340"/>
      <c r="D85" s="357" t="s">
        <v>500</v>
      </c>
      <c r="E85" s="357" t="s">
        <v>503</v>
      </c>
      <c r="F85" s="339"/>
      <c r="G85" s="403" t="s">
        <v>570</v>
      </c>
      <c r="H85" s="338">
        <v>0</v>
      </c>
      <c r="I85" s="263"/>
      <c r="J85" s="263"/>
      <c r="K85" s="262"/>
      <c r="L85" s="261"/>
    </row>
    <row r="86" spans="1:12" s="315" customFormat="1" ht="13.5" hidden="1" thickBot="1">
      <c r="A86" s="311" t="s">
        <v>497</v>
      </c>
      <c r="B86" s="310"/>
      <c r="C86" s="54">
        <f>SUM(C80:C80)</f>
        <v>0</v>
      </c>
      <c r="D86" s="115"/>
      <c r="E86" s="115"/>
      <c r="F86" s="115"/>
      <c r="G86" s="395"/>
      <c r="H86" s="309">
        <f>SUM(H81:H85)</f>
        <v>0</v>
      </c>
      <c r="I86" s="328">
        <f>+C86-H86</f>
        <v>0</v>
      </c>
      <c r="J86" s="76"/>
      <c r="K86" s="317">
        <f>+C86-H86</f>
        <v>0</v>
      </c>
      <c r="L86" s="316"/>
    </row>
    <row r="87" spans="1:12" s="260" customFormat="1" ht="13.5" hidden="1" thickBot="1">
      <c r="A87" s="268"/>
      <c r="B87" s="266"/>
      <c r="C87" s="266"/>
      <c r="D87" s="355"/>
      <c r="E87" s="355"/>
      <c r="F87" s="355"/>
      <c r="G87" s="342"/>
      <c r="H87" s="337"/>
      <c r="I87" s="293"/>
      <c r="J87" s="293"/>
      <c r="K87" s="262"/>
      <c r="L87" s="261"/>
    </row>
    <row r="88" spans="1:12" s="260" customFormat="1" ht="13.5" hidden="1" thickBot="1">
      <c r="A88" s="359" t="str">
        <f>+'[9]Clasific. Económica de Ingresos'!A29</f>
        <v>1.1.3.2.02.09.0.0.000</v>
      </c>
      <c r="B88" s="312" t="s">
        <v>610</v>
      </c>
      <c r="C88" s="87">
        <f>+'[9]Clasific. Económica de Ingresos'!C29</f>
        <v>0</v>
      </c>
      <c r="D88" s="358"/>
      <c r="E88" s="358"/>
      <c r="F88" s="358"/>
      <c r="G88" s="312"/>
      <c r="H88" s="294"/>
      <c r="I88" s="293"/>
      <c r="J88" s="293"/>
      <c r="K88" s="262"/>
      <c r="L88" s="261"/>
    </row>
    <row r="89" spans="1:12" s="260" customFormat="1" ht="13.5" hidden="1" thickBot="1">
      <c r="A89" s="359"/>
      <c r="B89" s="358"/>
      <c r="C89" s="87"/>
      <c r="D89" s="358" t="s">
        <v>510</v>
      </c>
      <c r="E89" s="358" t="s">
        <v>499</v>
      </c>
      <c r="F89" s="295" t="s">
        <v>509</v>
      </c>
      <c r="G89" s="312" t="s">
        <v>565</v>
      </c>
      <c r="H89" s="294">
        <f>+C88*0.1</f>
        <v>0</v>
      </c>
      <c r="I89" s="263"/>
      <c r="J89" s="263"/>
      <c r="K89" s="262">
        <f>+H89+H103</f>
        <v>0</v>
      </c>
      <c r="L89" s="261"/>
    </row>
    <row r="90" spans="1:12" s="260" customFormat="1" ht="13.5" hidden="1" thickBot="1">
      <c r="A90" s="359"/>
      <c r="B90" s="358"/>
      <c r="C90" s="87"/>
      <c r="D90" s="358" t="s">
        <v>510</v>
      </c>
      <c r="E90" s="358" t="s">
        <v>505</v>
      </c>
      <c r="F90" s="358"/>
      <c r="G90" s="312" t="str">
        <f>+[9]ProgramaI!B32</f>
        <v xml:space="preserve">Comité Cantonal Deportes y Recreación </v>
      </c>
      <c r="H90" s="294">
        <v>0</v>
      </c>
      <c r="I90" s="263"/>
      <c r="J90" s="263"/>
      <c r="K90" s="262"/>
      <c r="L90" s="261"/>
    </row>
    <row r="91" spans="1:12" s="260" customFormat="1" ht="13.5" hidden="1" thickBot="1">
      <c r="A91" s="359"/>
      <c r="B91" s="358"/>
      <c r="C91" s="87"/>
      <c r="D91" s="358" t="s">
        <v>500</v>
      </c>
      <c r="E91" s="358" t="s">
        <v>498</v>
      </c>
      <c r="F91" s="295"/>
      <c r="G91" s="312" t="s">
        <v>570</v>
      </c>
      <c r="H91" s="294">
        <v>0</v>
      </c>
      <c r="I91" s="263"/>
      <c r="J91" s="263"/>
      <c r="K91" s="262"/>
      <c r="L91" s="261"/>
    </row>
    <row r="92" spans="1:12" s="260" customFormat="1" ht="13.5" hidden="1" thickBot="1">
      <c r="A92" s="336" t="s">
        <v>497</v>
      </c>
      <c r="B92" s="335"/>
      <c r="C92" s="334">
        <f>SUM(C88:C89)</f>
        <v>0</v>
      </c>
      <c r="D92" s="355"/>
      <c r="E92" s="355"/>
      <c r="F92" s="355"/>
      <c r="G92" s="342"/>
      <c r="H92" s="333">
        <f>SUM(H89:H91)</f>
        <v>0</v>
      </c>
      <c r="I92" s="328">
        <f>+C92-H92</f>
        <v>0</v>
      </c>
      <c r="J92" s="76"/>
      <c r="K92" s="262"/>
      <c r="L92" s="261"/>
    </row>
    <row r="93" spans="1:12" s="260" customFormat="1" ht="13.5" hidden="1" thickBot="1">
      <c r="A93" s="332" t="s">
        <v>11</v>
      </c>
      <c r="B93" s="331"/>
      <c r="C93" s="330"/>
      <c r="D93" s="355"/>
      <c r="E93" s="355"/>
      <c r="F93" s="355"/>
      <c r="G93" s="342"/>
      <c r="H93" s="329"/>
      <c r="I93" s="263"/>
      <c r="J93" s="263"/>
      <c r="K93" s="262"/>
      <c r="L93" s="261"/>
    </row>
    <row r="94" spans="1:12" s="260" customFormat="1" ht="13.5" hidden="1" thickBot="1">
      <c r="A94" s="359" t="str">
        <f>+'[9]Clasific. Económica de Ingresos'!A33</f>
        <v>1.1.3.3.01.01.0.0.000</v>
      </c>
      <c r="B94" s="299" t="s">
        <v>609</v>
      </c>
      <c r="C94" s="87">
        <f>SUM('[9]Clasific. Económica de Ingresos'!C33)</f>
        <v>0</v>
      </c>
      <c r="D94" s="358"/>
      <c r="E94" s="358"/>
      <c r="F94" s="358"/>
      <c r="G94" s="312"/>
      <c r="H94" s="264"/>
      <c r="I94" s="263"/>
      <c r="J94" s="263"/>
      <c r="K94" s="262"/>
      <c r="L94" s="261"/>
    </row>
    <row r="95" spans="1:12" s="260" customFormat="1" ht="13.5" hidden="1" thickBot="1">
      <c r="A95" s="359"/>
      <c r="B95" s="358"/>
      <c r="C95" s="87"/>
      <c r="D95" s="358" t="s">
        <v>500</v>
      </c>
      <c r="E95" s="358" t="s">
        <v>503</v>
      </c>
      <c r="F95" s="295"/>
      <c r="G95" s="312" t="s">
        <v>563</v>
      </c>
      <c r="H95" s="264">
        <v>0</v>
      </c>
      <c r="I95" s="263"/>
      <c r="J95" s="263"/>
      <c r="K95" s="262">
        <f>+H95+H108</f>
        <v>0</v>
      </c>
      <c r="L95" s="261"/>
    </row>
    <row r="96" spans="1:12" s="315" customFormat="1" ht="13.5" hidden="1" thickBot="1">
      <c r="A96" s="311" t="s">
        <v>497</v>
      </c>
      <c r="B96" s="310" t="s">
        <v>11</v>
      </c>
      <c r="C96" s="54">
        <f>SUM(C94:C95)</f>
        <v>0</v>
      </c>
      <c r="D96" s="115"/>
      <c r="E96" s="115"/>
      <c r="F96" s="115"/>
      <c r="G96" s="395"/>
      <c r="H96" s="309">
        <f>SUM(H95:H95)</f>
        <v>0</v>
      </c>
      <c r="I96" s="328">
        <f>+C96-H96</f>
        <v>0</v>
      </c>
      <c r="J96" s="76"/>
      <c r="K96" s="317"/>
      <c r="L96" s="316"/>
    </row>
    <row r="97" spans="1:12" s="260" customFormat="1" ht="13.5" hidden="1" thickBot="1">
      <c r="A97" s="170"/>
      <c r="B97" s="169"/>
      <c r="C97" s="169"/>
      <c r="D97" s="358"/>
      <c r="E97" s="358"/>
      <c r="F97" s="358"/>
      <c r="G97" s="312"/>
      <c r="H97" s="294"/>
      <c r="I97" s="293"/>
      <c r="J97" s="293"/>
      <c r="K97" s="262"/>
      <c r="L97" s="261"/>
    </row>
    <row r="98" spans="1:12" s="315" customFormat="1" ht="13.5" hidden="1" thickBot="1">
      <c r="A98" s="359" t="str">
        <f>+'[9]Clasific. Económica de Ingresos'!A34</f>
        <v>1.1.3.3.01.02.0.0.000</v>
      </c>
      <c r="B98" s="169" t="s">
        <v>608</v>
      </c>
      <c r="C98" s="87">
        <f>SUM('[9]Clasific. Económica de Ingresos'!C34)</f>
        <v>0</v>
      </c>
      <c r="D98" s="358"/>
      <c r="E98" s="358"/>
      <c r="F98" s="358"/>
      <c r="G98" s="312"/>
      <c r="H98" s="294"/>
      <c r="I98" s="293"/>
      <c r="J98" s="293"/>
      <c r="K98" s="317"/>
      <c r="L98" s="316"/>
    </row>
    <row r="99" spans="1:12" s="260" customFormat="1" ht="13.5" hidden="1" thickBot="1">
      <c r="A99" s="314"/>
      <c r="B99" s="313"/>
      <c r="C99" s="87"/>
      <c r="D99" s="358" t="s">
        <v>510</v>
      </c>
      <c r="E99" s="358" t="s">
        <v>499</v>
      </c>
      <c r="F99" s="358" t="s">
        <v>509</v>
      </c>
      <c r="G99" s="312" t="s">
        <v>565</v>
      </c>
      <c r="H99" s="264">
        <f>+C98*0.1</f>
        <v>0</v>
      </c>
      <c r="I99" s="263"/>
      <c r="J99" s="263"/>
      <c r="K99" s="262" t="e">
        <f>+#REF!</f>
        <v>#REF!</v>
      </c>
      <c r="L99" s="261" t="e">
        <f>+H99-K99</f>
        <v>#REF!</v>
      </c>
    </row>
    <row r="100" spans="1:12" s="260" customFormat="1" ht="13.5" hidden="1" thickBot="1">
      <c r="A100" s="359"/>
      <c r="B100" s="358"/>
      <c r="C100" s="87"/>
      <c r="D100" s="358" t="s">
        <v>506</v>
      </c>
      <c r="E100" s="358" t="s">
        <v>513</v>
      </c>
      <c r="F100" s="295"/>
      <c r="G100" s="312" t="s">
        <v>544</v>
      </c>
      <c r="H100" s="264">
        <v>0</v>
      </c>
      <c r="I100" s="263"/>
      <c r="J100" s="263"/>
      <c r="K100" s="262"/>
      <c r="L100" s="261"/>
    </row>
    <row r="101" spans="1:12" s="260" customFormat="1" ht="13.5" hidden="1" thickBot="1">
      <c r="A101" s="314"/>
      <c r="B101" s="313"/>
      <c r="C101" s="87"/>
      <c r="D101" s="358" t="s">
        <v>510</v>
      </c>
      <c r="E101" s="358" t="s">
        <v>505</v>
      </c>
      <c r="F101" s="295" t="s">
        <v>509</v>
      </c>
      <c r="G101" s="312" t="s">
        <v>570</v>
      </c>
      <c r="H101" s="294"/>
      <c r="I101" s="263"/>
      <c r="J101" s="263"/>
      <c r="K101" s="262"/>
      <c r="L101" s="261"/>
    </row>
    <row r="102" spans="1:12" s="260" customFormat="1" ht="13.5" hidden="1" thickBot="1">
      <c r="A102" s="314"/>
      <c r="B102" s="313"/>
      <c r="C102" s="87"/>
      <c r="D102" s="358" t="s">
        <v>500</v>
      </c>
      <c r="E102" s="358" t="s">
        <v>518</v>
      </c>
      <c r="F102" s="358" t="s">
        <v>499</v>
      </c>
      <c r="G102" s="312" t="s">
        <v>520</v>
      </c>
      <c r="H102" s="294">
        <v>0</v>
      </c>
      <c r="I102" s="263"/>
      <c r="J102" s="263">
        <f>+H102+H280+H44</f>
        <v>0</v>
      </c>
      <c r="K102" s="262"/>
      <c r="L102" s="261"/>
    </row>
    <row r="103" spans="1:12" s="260" customFormat="1" ht="13.5" hidden="1" thickBot="1">
      <c r="A103" s="314"/>
      <c r="B103" s="313"/>
      <c r="C103" s="87"/>
      <c r="D103" s="358" t="s">
        <v>500</v>
      </c>
      <c r="E103" s="358" t="s">
        <v>518</v>
      </c>
      <c r="F103" s="358" t="s">
        <v>514</v>
      </c>
      <c r="G103" s="312" t="s">
        <v>607</v>
      </c>
      <c r="H103" s="264">
        <v>0</v>
      </c>
      <c r="I103" s="263"/>
      <c r="J103" s="263"/>
      <c r="K103" s="262">
        <f>SUM(H103:H112)</f>
        <v>0</v>
      </c>
      <c r="L103" s="261"/>
    </row>
    <row r="104" spans="1:12" s="260" customFormat="1" ht="13.5" hidden="1" thickBot="1">
      <c r="A104" s="359"/>
      <c r="B104" s="358"/>
      <c r="C104" s="87"/>
      <c r="D104" s="358" t="s">
        <v>500</v>
      </c>
      <c r="E104" s="358" t="s">
        <v>518</v>
      </c>
      <c r="F104" s="358" t="s">
        <v>501</v>
      </c>
      <c r="G104" s="312" t="str">
        <f>+'[9]Egresos Programa III General'!B122</f>
        <v>Plan Mercadeo Turístico</v>
      </c>
      <c r="H104" s="264">
        <v>0</v>
      </c>
      <c r="I104" s="263"/>
      <c r="J104" s="263"/>
      <c r="K104" s="262">
        <f>+H104+H123</f>
        <v>0</v>
      </c>
      <c r="L104" s="261"/>
    </row>
    <row r="105" spans="1:12" s="260" customFormat="1" ht="13.5" hidden="1" thickBot="1">
      <c r="A105" s="314"/>
      <c r="B105" s="313"/>
      <c r="C105" s="87"/>
      <c r="D105" s="358" t="s">
        <v>500</v>
      </c>
      <c r="E105" s="358" t="s">
        <v>514</v>
      </c>
      <c r="F105" s="319" t="s">
        <v>514</v>
      </c>
      <c r="G105" s="312" t="s">
        <v>515</v>
      </c>
      <c r="H105" s="264"/>
      <c r="I105" s="263"/>
      <c r="J105" s="263"/>
      <c r="K105" s="262"/>
      <c r="L105" s="261"/>
    </row>
    <row r="106" spans="1:12" s="260" customFormat="1" ht="13.5" hidden="1" thickBot="1">
      <c r="A106" s="314"/>
      <c r="B106" s="313"/>
      <c r="C106" s="87"/>
      <c r="D106" s="358" t="s">
        <v>500</v>
      </c>
      <c r="E106" s="358" t="s">
        <v>518</v>
      </c>
      <c r="F106" s="358">
        <v>11</v>
      </c>
      <c r="G106" s="312" t="s">
        <v>606</v>
      </c>
      <c r="H106" s="264"/>
      <c r="I106" s="263"/>
      <c r="J106" s="263"/>
      <c r="K106" s="262"/>
      <c r="L106" s="261"/>
    </row>
    <row r="107" spans="1:12" s="260" customFormat="1" ht="26.25" hidden="1" thickBot="1">
      <c r="A107" s="314"/>
      <c r="B107" s="313"/>
      <c r="C107" s="87"/>
      <c r="D107" s="358" t="s">
        <v>500</v>
      </c>
      <c r="E107" s="358" t="s">
        <v>518</v>
      </c>
      <c r="F107" s="358">
        <v>12</v>
      </c>
      <c r="G107" s="312" t="s">
        <v>605</v>
      </c>
      <c r="H107" s="264"/>
      <c r="I107" s="263"/>
      <c r="J107" s="263"/>
      <c r="K107" s="262"/>
      <c r="L107" s="261"/>
    </row>
    <row r="108" spans="1:12" s="260" customFormat="1" ht="13.5" hidden="1" thickBot="1">
      <c r="A108" s="314"/>
      <c r="B108" s="313"/>
      <c r="C108" s="87"/>
      <c r="D108" s="358" t="s">
        <v>500</v>
      </c>
      <c r="E108" s="358" t="s">
        <v>518</v>
      </c>
      <c r="F108" s="358">
        <v>13</v>
      </c>
      <c r="G108" s="312" t="s">
        <v>604</v>
      </c>
      <c r="H108" s="264"/>
      <c r="I108" s="263"/>
      <c r="J108" s="263"/>
      <c r="K108" s="262"/>
      <c r="L108" s="261"/>
    </row>
    <row r="109" spans="1:12" s="260" customFormat="1" ht="13.5" hidden="1" thickBot="1">
      <c r="A109" s="314"/>
      <c r="B109" s="313"/>
      <c r="C109" s="87"/>
      <c r="D109" s="358" t="s">
        <v>500</v>
      </c>
      <c r="E109" s="358" t="s">
        <v>503</v>
      </c>
      <c r="F109" s="358"/>
      <c r="G109" s="259" t="str">
        <f>+'[9]Programa III'!B29</f>
        <v>Transferencias de Capital al Gobierno Central</v>
      </c>
      <c r="H109" s="264"/>
      <c r="I109" s="263"/>
      <c r="J109" s="263"/>
      <c r="K109" s="262">
        <f>+H109+H278+H288</f>
        <v>0</v>
      </c>
      <c r="L109" s="261"/>
    </row>
    <row r="110" spans="1:12" s="260" customFormat="1" ht="13.5" hidden="1" thickBot="1">
      <c r="A110" s="314"/>
      <c r="B110" s="313"/>
      <c r="C110" s="87"/>
      <c r="D110" s="358" t="s">
        <v>500</v>
      </c>
      <c r="E110" s="358" t="s">
        <v>503</v>
      </c>
      <c r="F110" s="358"/>
      <c r="G110" s="312" t="s">
        <v>187</v>
      </c>
      <c r="H110" s="264"/>
      <c r="I110" s="263"/>
      <c r="J110" s="263"/>
      <c r="K110" s="262">
        <f>+H110+H257</f>
        <v>0</v>
      </c>
      <c r="L110" s="261"/>
    </row>
    <row r="111" spans="1:12" s="260" customFormat="1" ht="13.5" hidden="1" thickBot="1">
      <c r="A111" s="314"/>
      <c r="B111" s="313"/>
      <c r="C111" s="87"/>
      <c r="D111" s="358" t="s">
        <v>500</v>
      </c>
      <c r="E111" s="358" t="s">
        <v>503</v>
      </c>
      <c r="F111" s="358"/>
      <c r="G111" s="312" t="s">
        <v>570</v>
      </c>
      <c r="H111" s="264"/>
      <c r="I111" s="263"/>
      <c r="J111" s="263"/>
      <c r="K111" s="262"/>
      <c r="L111" s="261"/>
    </row>
    <row r="112" spans="1:12" s="260" customFormat="1" ht="13.5" hidden="1" thickBot="1">
      <c r="A112" s="314"/>
      <c r="B112" s="313"/>
      <c r="C112" s="87"/>
      <c r="D112" s="358" t="s">
        <v>500</v>
      </c>
      <c r="E112" s="358" t="s">
        <v>503</v>
      </c>
      <c r="F112" s="358"/>
      <c r="G112" s="312" t="s">
        <v>563</v>
      </c>
      <c r="H112" s="264">
        <v>0</v>
      </c>
      <c r="I112" s="263"/>
      <c r="J112" s="263"/>
      <c r="K112" s="262">
        <f>+H36+H35+H112+20408580</f>
        <v>20408580</v>
      </c>
      <c r="L112" s="261"/>
    </row>
    <row r="113" spans="1:12" s="260" customFormat="1" ht="13.5" hidden="1" thickBot="1">
      <c r="A113" s="314"/>
      <c r="B113" s="313"/>
      <c r="C113" s="87"/>
      <c r="D113" s="358" t="s">
        <v>500</v>
      </c>
      <c r="E113" s="358" t="s">
        <v>498</v>
      </c>
      <c r="F113" s="295"/>
      <c r="G113" s="312" t="s">
        <v>570</v>
      </c>
      <c r="H113" s="264">
        <v>0</v>
      </c>
      <c r="I113" s="263"/>
      <c r="J113" s="263"/>
      <c r="K113" s="262"/>
      <c r="L113" s="261"/>
    </row>
    <row r="114" spans="1:12" s="260" customFormat="1" ht="13.5" hidden="1" thickBot="1">
      <c r="A114" s="314"/>
      <c r="B114" s="313"/>
      <c r="C114" s="87"/>
      <c r="D114" s="358"/>
      <c r="E114" s="358"/>
      <c r="F114" s="358"/>
      <c r="G114" s="312"/>
      <c r="H114" s="264"/>
      <c r="I114" s="263"/>
      <c r="J114" s="263"/>
      <c r="K114" s="262"/>
      <c r="L114" s="261"/>
    </row>
    <row r="115" spans="1:12" s="315" customFormat="1" ht="13.5" hidden="1" thickBot="1">
      <c r="A115" s="311" t="s">
        <v>497</v>
      </c>
      <c r="B115" s="310"/>
      <c r="C115" s="54">
        <f>SUM(C98:C99)</f>
        <v>0</v>
      </c>
      <c r="D115" s="115"/>
      <c r="E115" s="115"/>
      <c r="F115" s="115"/>
      <c r="G115" s="395"/>
      <c r="H115" s="309">
        <f>SUM(H99:H114)</f>
        <v>0</v>
      </c>
      <c r="I115" s="328">
        <f>+C115-H115</f>
        <v>0</v>
      </c>
      <c r="J115" s="76"/>
      <c r="K115" s="317">
        <f>+C115-H115</f>
        <v>0</v>
      </c>
      <c r="L115" s="316"/>
    </row>
    <row r="116" spans="1:12" s="260" customFormat="1" ht="13.5" hidden="1" thickBot="1">
      <c r="A116" s="170"/>
      <c r="B116" s="169"/>
      <c r="C116" s="169"/>
      <c r="D116" s="358"/>
      <c r="E116" s="358"/>
      <c r="F116" s="358"/>
      <c r="G116" s="312"/>
      <c r="H116" s="294"/>
      <c r="I116" s="293"/>
      <c r="J116" s="293"/>
      <c r="K116" s="262"/>
      <c r="L116" s="261"/>
    </row>
    <row r="117" spans="1:12" s="260" customFormat="1" ht="13.5" hidden="1" thickBot="1">
      <c r="A117" s="359" t="str">
        <f>+'[9]Clasific. Económica de Ingresos'!A40</f>
        <v>1.1.9.1.01.00.0.0.000</v>
      </c>
      <c r="B117" s="169" t="s">
        <v>603</v>
      </c>
      <c r="C117" s="87">
        <f>SUM('[9]Clasific. Económica de Ingresos'!C40)</f>
        <v>0</v>
      </c>
      <c r="D117" s="358"/>
      <c r="E117" s="358"/>
      <c r="F117" s="358"/>
      <c r="G117" s="312"/>
      <c r="H117" s="294"/>
      <c r="I117" s="293"/>
      <c r="J117" s="293"/>
      <c r="K117" s="262"/>
      <c r="L117" s="261"/>
    </row>
    <row r="118" spans="1:12" s="260" customFormat="1" ht="13.5" hidden="1" thickBot="1">
      <c r="A118" s="359"/>
      <c r="B118" s="358"/>
      <c r="C118" s="87"/>
      <c r="D118" s="358" t="s">
        <v>510</v>
      </c>
      <c r="E118" s="358" t="s">
        <v>499</v>
      </c>
      <c r="F118" s="358" t="s">
        <v>509</v>
      </c>
      <c r="G118" s="312" t="s">
        <v>565</v>
      </c>
      <c r="H118" s="264">
        <v>0</v>
      </c>
      <c r="I118" s="263"/>
      <c r="J118" s="263"/>
      <c r="K118" s="262"/>
      <c r="L118" s="261"/>
    </row>
    <row r="119" spans="1:12" s="260" customFormat="1" ht="13.5" hidden="1" thickBot="1">
      <c r="A119" s="359"/>
      <c r="B119" s="358"/>
      <c r="C119" s="87"/>
      <c r="D119" s="358" t="s">
        <v>510</v>
      </c>
      <c r="E119" s="358" t="s">
        <v>514</v>
      </c>
      <c r="F119" s="358"/>
      <c r="G119" s="312" t="s">
        <v>602</v>
      </c>
      <c r="H119" s="264">
        <f>+'[9]Egresos Programa I General'!E10</f>
        <v>0</v>
      </c>
      <c r="I119" s="263"/>
      <c r="J119" s="263"/>
      <c r="K119" s="262"/>
      <c r="L119" s="261"/>
    </row>
    <row r="120" spans="1:12" s="260" customFormat="1" ht="26.25" hidden="1" thickBot="1">
      <c r="A120" s="359"/>
      <c r="B120" s="358"/>
      <c r="C120" s="87"/>
      <c r="D120" s="358" t="s">
        <v>500</v>
      </c>
      <c r="E120" s="358" t="s">
        <v>503</v>
      </c>
      <c r="F120" s="358"/>
      <c r="G120" s="312" t="s">
        <v>564</v>
      </c>
      <c r="H120" s="264"/>
      <c r="I120" s="263"/>
      <c r="J120" s="263"/>
      <c r="K120" s="262"/>
      <c r="L120" s="261"/>
    </row>
    <row r="121" spans="1:12" s="260" customFormat="1" ht="13.5" hidden="1" thickBot="1">
      <c r="A121" s="359"/>
      <c r="B121" s="358"/>
      <c r="C121" s="87"/>
      <c r="D121" s="358" t="s">
        <v>500</v>
      </c>
      <c r="E121" s="358" t="s">
        <v>498</v>
      </c>
      <c r="F121" s="295"/>
      <c r="G121" s="312" t="s">
        <v>570</v>
      </c>
      <c r="H121" s="264">
        <v>0</v>
      </c>
      <c r="I121" s="263"/>
      <c r="J121" s="263"/>
      <c r="K121" s="262">
        <f>+H121+H671</f>
        <v>0</v>
      </c>
      <c r="L121" s="261" t="e">
        <f>+H121+H118+K131+#REF!</f>
        <v>#REF!</v>
      </c>
    </row>
    <row r="122" spans="1:12" s="315" customFormat="1" ht="13.5" hidden="1" thickBot="1">
      <c r="A122" s="311" t="s">
        <v>497</v>
      </c>
      <c r="B122" s="310"/>
      <c r="C122" s="54">
        <f>SUM(C117:C118)</f>
        <v>0</v>
      </c>
      <c r="D122" s="115"/>
      <c r="E122" s="115"/>
      <c r="F122" s="115"/>
      <c r="G122" s="395"/>
      <c r="H122" s="309">
        <f>SUM(H118:H121)</f>
        <v>0</v>
      </c>
      <c r="I122" s="328">
        <f>+C122-H122</f>
        <v>0</v>
      </c>
      <c r="J122" s="76"/>
      <c r="K122" s="317">
        <f>+C122-H122</f>
        <v>0</v>
      </c>
      <c r="L122" s="316"/>
    </row>
    <row r="123" spans="1:12" ht="13.5" hidden="1" thickBot="1">
      <c r="A123" s="193"/>
      <c r="B123" s="192"/>
      <c r="C123" s="326"/>
      <c r="D123" s="364"/>
      <c r="E123" s="364"/>
      <c r="F123" s="364"/>
      <c r="G123" s="360"/>
      <c r="H123" s="189"/>
      <c r="I123" s="236"/>
      <c r="J123" s="236"/>
      <c r="K123" s="134">
        <f>+K115+K122</f>
        <v>0</v>
      </c>
    </row>
    <row r="124" spans="1:12" ht="13.5" hidden="1" thickBot="1">
      <c r="A124" s="363" t="str">
        <f>+'[9]Clasific. Económica de Ingresos'!A41</f>
        <v>1.1.9.1.02.00.0.0.000</v>
      </c>
      <c r="B124" s="192" t="s">
        <v>601</v>
      </c>
      <c r="C124" s="167">
        <f>SUM('[9]Clasific. Económica de Ingresos'!C41)</f>
        <v>0</v>
      </c>
      <c r="D124" s="364"/>
      <c r="E124" s="364"/>
      <c r="F124" s="364"/>
      <c r="G124" s="360"/>
      <c r="H124" s="189"/>
      <c r="I124" s="236"/>
      <c r="J124" s="236"/>
    </row>
    <row r="125" spans="1:12" ht="13.5" hidden="1" thickBot="1">
      <c r="A125" s="363"/>
      <c r="B125" s="192"/>
      <c r="C125" s="167"/>
      <c r="D125" s="364" t="s">
        <v>510</v>
      </c>
      <c r="E125" s="364" t="s">
        <v>505</v>
      </c>
      <c r="F125" s="278"/>
      <c r="G125" s="360" t="str">
        <f>+[9]ProgramaI!B25</f>
        <v>CONAGEBIO (10% de la Ley 7788)</v>
      </c>
      <c r="H125" s="200">
        <f>+C124*0.1</f>
        <v>0</v>
      </c>
      <c r="I125" s="271"/>
      <c r="J125" s="271"/>
    </row>
    <row r="126" spans="1:12" ht="13.5" hidden="1" thickBot="1">
      <c r="A126" s="363"/>
      <c r="B126" s="364"/>
      <c r="C126" s="167"/>
      <c r="D126" s="364" t="s">
        <v>510</v>
      </c>
      <c r="E126" s="364" t="s">
        <v>505</v>
      </c>
      <c r="F126" s="278" t="s">
        <v>509</v>
      </c>
      <c r="G126" s="360" t="str">
        <f>+[9]ProgramaI!B26</f>
        <v>Fondo para Parques Nacionales</v>
      </c>
      <c r="H126" s="200">
        <f>+C124*0.9*0.7</f>
        <v>0</v>
      </c>
      <c r="I126" s="271"/>
      <c r="J126" s="271"/>
    </row>
    <row r="127" spans="1:12" ht="13.5" hidden="1" thickBot="1">
      <c r="A127" s="363"/>
      <c r="B127" s="364"/>
      <c r="C127" s="167"/>
      <c r="D127" s="364" t="s">
        <v>507</v>
      </c>
      <c r="E127" s="364">
        <v>25</v>
      </c>
      <c r="F127" s="364"/>
      <c r="G127" s="360" t="str">
        <f>+'[9]Egresos Programa II General'!B33</f>
        <v>Protección del Medio Ambiente</v>
      </c>
      <c r="H127" s="171">
        <f>+C124*0.9*0.3</f>
        <v>0</v>
      </c>
      <c r="I127" s="305"/>
      <c r="J127" s="305"/>
    </row>
    <row r="128" spans="1:12" s="177" customFormat="1" ht="13.5" hidden="1" thickBot="1">
      <c r="A128" s="183" t="s">
        <v>497</v>
      </c>
      <c r="B128" s="182"/>
      <c r="C128" s="157">
        <f>SUM(C124:C127)</f>
        <v>0</v>
      </c>
      <c r="D128" s="158"/>
      <c r="E128" s="158"/>
      <c r="F128" s="158"/>
      <c r="G128" s="180"/>
      <c r="H128" s="179">
        <f>SUM(H125:H127)</f>
        <v>0</v>
      </c>
      <c r="I128" s="199">
        <f>+C128-H128</f>
        <v>0</v>
      </c>
      <c r="J128" s="318"/>
      <c r="K128" s="178"/>
      <c r="L128" s="124"/>
    </row>
    <row r="129" spans="1:12" ht="13.5" hidden="1" thickBot="1">
      <c r="A129" s="193"/>
      <c r="B129" s="192"/>
      <c r="C129" s="326"/>
      <c r="D129" s="364"/>
      <c r="E129" s="364"/>
      <c r="F129" s="364"/>
      <c r="G129" s="360"/>
      <c r="H129" s="189"/>
      <c r="I129" s="236"/>
      <c r="J129" s="236"/>
    </row>
    <row r="130" spans="1:12" ht="13.5" hidden="1" thickBot="1">
      <c r="A130" s="363" t="str">
        <f>+'[9]Clasific. Económica de Ingresos'!A50</f>
        <v>1.3.1.1.05.00.0.0.000</v>
      </c>
      <c r="B130" s="192" t="s">
        <v>600</v>
      </c>
      <c r="C130" s="167">
        <f>SUM('[9]Clasific. Económica de Ingresos'!C50)</f>
        <v>0</v>
      </c>
      <c r="D130" s="364" t="s">
        <v>510</v>
      </c>
      <c r="E130" s="364" t="s">
        <v>499</v>
      </c>
      <c r="F130" s="364" t="s">
        <v>509</v>
      </c>
      <c r="G130" s="360" t="s">
        <v>565</v>
      </c>
      <c r="H130" s="189">
        <f>+C130*10%</f>
        <v>0</v>
      </c>
      <c r="I130" s="236"/>
      <c r="J130" s="236"/>
    </row>
    <row r="131" spans="1:12" ht="13.5" hidden="1" thickBot="1">
      <c r="A131" s="363"/>
      <c r="B131" s="364"/>
      <c r="C131" s="167"/>
      <c r="D131" s="364" t="s">
        <v>507</v>
      </c>
      <c r="E131" s="364" t="s">
        <v>518</v>
      </c>
      <c r="F131" s="364" t="s">
        <v>509</v>
      </c>
      <c r="G131" s="205" t="s">
        <v>562</v>
      </c>
      <c r="H131" s="189">
        <v>0</v>
      </c>
      <c r="I131" s="236"/>
      <c r="J131" s="236">
        <f>+H131+H173+H292</f>
        <v>0</v>
      </c>
    </row>
    <row r="132" spans="1:12" ht="13.5" hidden="1" thickBot="1">
      <c r="A132" s="363"/>
      <c r="B132" s="238"/>
      <c r="C132" s="167"/>
      <c r="D132" s="364" t="s">
        <v>500</v>
      </c>
      <c r="E132" s="364" t="s">
        <v>501</v>
      </c>
      <c r="F132" s="364" t="s">
        <v>499</v>
      </c>
      <c r="G132" s="360">
        <f>+'[9]Egresos Programa III General'!B75</f>
        <v>0</v>
      </c>
      <c r="H132" s="189"/>
      <c r="I132" s="236"/>
      <c r="J132" s="236"/>
    </row>
    <row r="133" spans="1:12" ht="13.5" hidden="1" thickBot="1">
      <c r="A133" s="363"/>
      <c r="B133" s="238"/>
      <c r="C133" s="167"/>
      <c r="D133" s="364" t="s">
        <v>500</v>
      </c>
      <c r="E133" s="364" t="s">
        <v>501</v>
      </c>
      <c r="F133" s="364" t="s">
        <v>499</v>
      </c>
      <c r="G133" s="360" t="str">
        <f>+'[9]Egresos Programa III General'!B76</f>
        <v>Construccion Tanque Almacenamiento los Llanos</v>
      </c>
      <c r="H133" s="189"/>
      <c r="I133" s="236"/>
      <c r="J133" s="236"/>
    </row>
    <row r="134" spans="1:12" ht="13.5" hidden="1" thickBot="1">
      <c r="A134" s="363"/>
      <c r="B134" s="238"/>
      <c r="C134" s="167"/>
      <c r="D134" s="364" t="s">
        <v>500</v>
      </c>
      <c r="E134" s="364">
        <v>5</v>
      </c>
      <c r="F134" s="364">
        <v>3</v>
      </c>
      <c r="G134" s="360" t="str">
        <f>+'[9]Egresos Programa III General'!B72</f>
        <v>Protección de Nacientes</v>
      </c>
      <c r="H134" s="189"/>
      <c r="I134" s="236"/>
      <c r="J134" s="236"/>
    </row>
    <row r="135" spans="1:12" ht="13.5" hidden="1" thickBot="1">
      <c r="A135" s="363"/>
      <c r="B135" s="238"/>
      <c r="C135" s="167"/>
      <c r="D135" s="364" t="s">
        <v>500</v>
      </c>
      <c r="E135" s="364" t="s">
        <v>501</v>
      </c>
      <c r="F135" s="364" t="s">
        <v>504</v>
      </c>
      <c r="G135" s="360" t="str">
        <f>+'[9]Egresos Programa III General'!B85</f>
        <v>Mejoras pluviales y asfaltado Urbanización La Amistad</v>
      </c>
      <c r="H135" s="189"/>
      <c r="I135" s="236"/>
      <c r="J135" s="236"/>
    </row>
    <row r="136" spans="1:12" ht="13.5" hidden="1" thickBot="1">
      <c r="A136" s="363"/>
      <c r="B136" s="238"/>
      <c r="C136" s="167"/>
      <c r="D136" s="364" t="s">
        <v>500</v>
      </c>
      <c r="E136" s="364">
        <v>5</v>
      </c>
      <c r="F136" s="364">
        <v>7</v>
      </c>
      <c r="G136" s="360" t="s">
        <v>599</v>
      </c>
      <c r="H136" s="189"/>
      <c r="I136" s="236"/>
      <c r="J136" s="236"/>
    </row>
    <row r="137" spans="1:12" ht="13.5" hidden="1" thickBot="1">
      <c r="A137" s="363"/>
      <c r="B137" s="238"/>
      <c r="C137" s="167"/>
      <c r="D137" s="364" t="s">
        <v>500</v>
      </c>
      <c r="E137" s="364">
        <v>5</v>
      </c>
      <c r="F137" s="364">
        <v>8</v>
      </c>
      <c r="G137" s="360" t="s">
        <v>598</v>
      </c>
      <c r="H137" s="189"/>
      <c r="I137" s="236"/>
      <c r="J137" s="236"/>
    </row>
    <row r="138" spans="1:12" ht="13.5" hidden="1" thickBot="1">
      <c r="A138" s="363"/>
      <c r="B138" s="238"/>
      <c r="C138" s="167"/>
      <c r="D138" s="364" t="s">
        <v>500</v>
      </c>
      <c r="E138" s="364">
        <v>5</v>
      </c>
      <c r="F138" s="364">
        <v>9</v>
      </c>
      <c r="G138" s="360" t="s">
        <v>597</v>
      </c>
      <c r="H138" s="189"/>
      <c r="I138" s="236"/>
      <c r="J138" s="236"/>
    </row>
    <row r="139" spans="1:12" ht="13.5" hidden="1" thickBot="1">
      <c r="A139" s="363"/>
      <c r="B139" s="238"/>
      <c r="C139" s="167"/>
      <c r="D139" s="364" t="s">
        <v>500</v>
      </c>
      <c r="E139" s="364">
        <v>5</v>
      </c>
      <c r="F139" s="364">
        <v>11</v>
      </c>
      <c r="G139" s="360" t="s">
        <v>596</v>
      </c>
      <c r="H139" s="189"/>
      <c r="I139" s="236"/>
      <c r="J139" s="236"/>
    </row>
    <row r="140" spans="1:12" ht="13.5" hidden="1" thickBot="1">
      <c r="A140" s="363"/>
      <c r="B140" s="364"/>
      <c r="C140" s="167"/>
      <c r="D140" s="364"/>
      <c r="E140" s="364"/>
      <c r="F140" s="364"/>
      <c r="G140" s="205"/>
      <c r="H140" s="189"/>
      <c r="I140" s="236"/>
      <c r="J140" s="236"/>
    </row>
    <row r="141" spans="1:12" s="177" customFormat="1" ht="13.5" hidden="1" thickBot="1">
      <c r="A141" s="183" t="s">
        <v>497</v>
      </c>
      <c r="B141" s="182"/>
      <c r="C141" s="157">
        <f>SUM(C130:C139)</f>
        <v>0</v>
      </c>
      <c r="D141" s="158"/>
      <c r="E141" s="158"/>
      <c r="F141" s="158"/>
      <c r="G141" s="180"/>
      <c r="H141" s="179">
        <f>SUM(H130:H140)</f>
        <v>0</v>
      </c>
      <c r="I141" s="199">
        <f>+C141-H141</f>
        <v>0</v>
      </c>
      <c r="J141" s="269"/>
      <c r="K141" s="178"/>
      <c r="L141" s="124"/>
    </row>
    <row r="142" spans="1:12" ht="13.5" hidden="1" thickBot="1">
      <c r="A142" s="193" t="s">
        <v>11</v>
      </c>
      <c r="B142" s="192"/>
      <c r="C142" s="326"/>
      <c r="D142" s="364"/>
      <c r="E142" s="364"/>
      <c r="F142" s="364"/>
      <c r="G142" s="360"/>
      <c r="H142" s="189"/>
      <c r="I142" s="236"/>
      <c r="J142" s="236"/>
    </row>
    <row r="143" spans="1:12" ht="13.5" hidden="1" thickBot="1">
      <c r="A143" s="363" t="str">
        <f>+'[9]Clasific. Económica de Ingresos'!A56</f>
        <v>1.3.1.2.04.01.1.0.000</v>
      </c>
      <c r="B143" s="192" t="s">
        <v>595</v>
      </c>
      <c r="C143" s="167">
        <f>SUM('[9]Clasific. Económica de Ingresos'!C56)</f>
        <v>0</v>
      </c>
      <c r="D143" s="364"/>
      <c r="E143" s="364"/>
      <c r="F143" s="364"/>
      <c r="G143" s="360"/>
      <c r="H143" s="189"/>
      <c r="I143" s="236"/>
      <c r="J143" s="236"/>
    </row>
    <row r="144" spans="1:12" ht="13.5" hidden="1" thickBot="1">
      <c r="A144" s="363"/>
      <c r="B144" s="364"/>
      <c r="C144" s="167"/>
      <c r="D144" s="364" t="s">
        <v>510</v>
      </c>
      <c r="E144" s="364" t="s">
        <v>499</v>
      </c>
      <c r="F144" s="364" t="s">
        <v>509</v>
      </c>
      <c r="G144" s="360" t="s">
        <v>565</v>
      </c>
      <c r="H144" s="189">
        <f>+C143*10%</f>
        <v>0</v>
      </c>
      <c r="I144" s="236"/>
      <c r="J144" s="236"/>
    </row>
    <row r="145" spans="1:12" ht="13.5" hidden="1" thickBot="1">
      <c r="A145" s="363"/>
      <c r="B145" s="364"/>
      <c r="C145" s="62"/>
      <c r="D145" s="364" t="s">
        <v>507</v>
      </c>
      <c r="E145" s="364" t="s">
        <v>503</v>
      </c>
      <c r="F145" s="364"/>
      <c r="G145" s="360" t="str">
        <f>+'[9]Egresos Programa II General'!B19</f>
        <v>Mercados, Plazas y Ferias</v>
      </c>
      <c r="H145" s="200">
        <v>0</v>
      </c>
      <c r="I145" s="271"/>
      <c r="J145" s="271">
        <f>+H145+H155+H206+H17</f>
        <v>0</v>
      </c>
      <c r="K145" s="134">
        <f>+H145+H155+H206</f>
        <v>0</v>
      </c>
    </row>
    <row r="146" spans="1:12" ht="13.5" hidden="1" thickBot="1">
      <c r="A146" s="363"/>
      <c r="B146" s="364"/>
      <c r="C146" s="167"/>
      <c r="D146" s="364" t="s">
        <v>500</v>
      </c>
      <c r="E146" s="364" t="s">
        <v>499</v>
      </c>
      <c r="F146" s="364" t="s">
        <v>514</v>
      </c>
      <c r="G146" s="360" t="s">
        <v>594</v>
      </c>
      <c r="H146" s="200"/>
      <c r="I146" s="240"/>
      <c r="J146" s="240"/>
    </row>
    <row r="147" spans="1:12" s="177" customFormat="1" ht="13.5" hidden="1" thickBot="1">
      <c r="A147" s="183" t="s">
        <v>497</v>
      </c>
      <c r="B147" s="182"/>
      <c r="C147" s="157">
        <f>SUM(C143:C145)</f>
        <v>0</v>
      </c>
      <c r="D147" s="158"/>
      <c r="E147" s="158"/>
      <c r="F147" s="158"/>
      <c r="G147" s="180"/>
      <c r="H147" s="179">
        <f>SUM(H144:H146)</f>
        <v>0</v>
      </c>
      <c r="I147" s="199">
        <f>+C147-H147</f>
        <v>0</v>
      </c>
      <c r="J147" s="269"/>
      <c r="K147" s="178"/>
      <c r="L147" s="124"/>
    </row>
    <row r="148" spans="1:12" s="260" customFormat="1" ht="13.5" hidden="1" thickBot="1">
      <c r="A148" s="359"/>
      <c r="B148" s="358"/>
      <c r="C148" s="87"/>
      <c r="D148" s="358"/>
      <c r="E148" s="358"/>
      <c r="F148" s="358"/>
      <c r="G148" s="312"/>
      <c r="H148" s="200"/>
      <c r="I148" s="263"/>
      <c r="J148" s="263"/>
      <c r="K148" s="262"/>
      <c r="L148" s="261"/>
    </row>
    <row r="149" spans="1:12" s="260" customFormat="1" ht="13.5" hidden="1" thickBot="1">
      <c r="A149" s="359" t="str">
        <f>+'[9]Clasific. Económica de Ingresos'!A57</f>
        <v>1.3.1.2.04.01.2.0.000</v>
      </c>
      <c r="B149" s="169" t="s">
        <v>593</v>
      </c>
      <c r="C149" s="87">
        <f>SUM('[9]Clasific. Económica de Ingresos'!C57)</f>
        <v>0</v>
      </c>
      <c r="D149" s="358"/>
      <c r="E149" s="358"/>
      <c r="F149" s="358"/>
      <c r="G149" s="312"/>
      <c r="H149" s="189"/>
      <c r="I149" s="293"/>
      <c r="J149" s="293"/>
      <c r="K149" s="262"/>
      <c r="L149" s="261"/>
    </row>
    <row r="150" spans="1:12" s="260" customFormat="1" ht="13.5" hidden="1" thickBot="1">
      <c r="A150" s="359"/>
      <c r="B150" s="358"/>
      <c r="C150" s="87"/>
      <c r="D150" s="358" t="s">
        <v>500</v>
      </c>
      <c r="E150" s="358" t="s">
        <v>503</v>
      </c>
      <c r="F150" s="358"/>
      <c r="G150" s="402"/>
      <c r="H150" s="200"/>
      <c r="I150" s="263"/>
      <c r="J150" s="263"/>
      <c r="K150" s="262"/>
      <c r="L150" s="261"/>
    </row>
    <row r="151" spans="1:12" s="315" customFormat="1" ht="13.5" hidden="1" thickBot="1">
      <c r="A151" s="311" t="s">
        <v>497</v>
      </c>
      <c r="B151" s="310"/>
      <c r="C151" s="54">
        <f>SUM(C149:C150)</f>
        <v>0</v>
      </c>
      <c r="D151" s="115"/>
      <c r="E151" s="115"/>
      <c r="F151" s="115"/>
      <c r="G151" s="395"/>
      <c r="H151" s="179">
        <f>SUM(H150:H150)</f>
        <v>0</v>
      </c>
      <c r="I151" s="328">
        <f>+C151-H151</f>
        <v>0</v>
      </c>
      <c r="J151" s="76"/>
      <c r="K151" s="317"/>
      <c r="L151" s="316"/>
    </row>
    <row r="152" spans="1:12" ht="13.5" hidden="1" thickBot="1">
      <c r="A152" s="193"/>
      <c r="B152" s="192"/>
      <c r="C152" s="326"/>
      <c r="D152" s="364"/>
      <c r="E152" s="364"/>
      <c r="F152" s="364"/>
      <c r="G152" s="360"/>
      <c r="H152" s="189"/>
      <c r="I152" s="236"/>
      <c r="J152" s="236"/>
    </row>
    <row r="153" spans="1:12" ht="13.5" hidden="1" thickBot="1">
      <c r="A153" s="363" t="str">
        <f>+'[9]Clasific. Económica de Ingresos'!A58</f>
        <v>1.3.1.2.04.09.0.0.000</v>
      </c>
      <c r="B153" s="364" t="s">
        <v>412</v>
      </c>
      <c r="C153" s="167">
        <f>SUM('[9]Clasific. Económica de Ingresos'!C58)</f>
        <v>0</v>
      </c>
      <c r="D153" s="364"/>
      <c r="E153" s="364"/>
      <c r="F153" s="364"/>
      <c r="G153" s="360"/>
      <c r="H153" s="189"/>
      <c r="I153" s="236"/>
      <c r="J153" s="236"/>
    </row>
    <row r="154" spans="1:12" ht="13.5" hidden="1" thickBot="1">
      <c r="A154" s="363"/>
      <c r="B154" s="364"/>
      <c r="C154" s="167"/>
      <c r="D154" s="364" t="s">
        <v>510</v>
      </c>
      <c r="E154" s="364" t="s">
        <v>499</v>
      </c>
      <c r="F154" s="364" t="s">
        <v>509</v>
      </c>
      <c r="G154" s="360" t="s">
        <v>565</v>
      </c>
      <c r="H154" s="189">
        <f>+C153*10%</f>
        <v>0</v>
      </c>
      <c r="I154" s="236"/>
      <c r="J154" s="236"/>
    </row>
    <row r="155" spans="1:12" ht="13.5" hidden="1" thickBot="1">
      <c r="A155" s="363"/>
      <c r="B155" s="364"/>
      <c r="C155" s="167"/>
      <c r="D155" s="364" t="s">
        <v>507</v>
      </c>
      <c r="E155" s="364" t="s">
        <v>503</v>
      </c>
      <c r="F155" s="364"/>
      <c r="G155" s="360" t="str">
        <f>+'[9]Egresos Programa II General'!B19</f>
        <v>Mercados, Plazas y Ferias</v>
      </c>
      <c r="H155" s="200">
        <v>0</v>
      </c>
      <c r="I155" s="271"/>
      <c r="J155" s="271"/>
    </row>
    <row r="156" spans="1:12" s="177" customFormat="1" ht="13.5" hidden="1" thickBot="1">
      <c r="A156" s="183" t="s">
        <v>497</v>
      </c>
      <c r="B156" s="182"/>
      <c r="C156" s="157">
        <f>SUM(C153:C155)</f>
        <v>0</v>
      </c>
      <c r="D156" s="158"/>
      <c r="E156" s="158"/>
      <c r="F156" s="158"/>
      <c r="G156" s="180"/>
      <c r="H156" s="179">
        <f>SUM(H154:H155)</f>
        <v>0</v>
      </c>
      <c r="I156" s="199">
        <f>+C156-H156</f>
        <v>0</v>
      </c>
      <c r="J156" s="269"/>
      <c r="K156" s="178"/>
      <c r="L156" s="124"/>
    </row>
    <row r="157" spans="1:12" ht="13.5" hidden="1" thickBot="1">
      <c r="A157" s="193"/>
      <c r="B157" s="192"/>
      <c r="C157" s="326"/>
      <c r="D157" s="364"/>
      <c r="E157" s="364"/>
      <c r="F157" s="364"/>
      <c r="G157" s="360"/>
      <c r="H157" s="189"/>
      <c r="I157" s="236"/>
      <c r="J157" s="236"/>
    </row>
    <row r="158" spans="1:12" ht="13.5" hidden="1" thickBot="1">
      <c r="A158" s="363" t="str">
        <f>+'[9]Clasific. Económica de Ingresos'!A61</f>
        <v>1.3.1.2.05.01.1.0.000</v>
      </c>
      <c r="B158" s="364" t="s">
        <v>592</v>
      </c>
      <c r="C158" s="167">
        <f>SUM('[9]Clasific. Económica de Ingresos'!C61)</f>
        <v>0</v>
      </c>
      <c r="D158" s="364"/>
      <c r="E158" s="364"/>
      <c r="F158" s="364"/>
      <c r="G158" s="360"/>
      <c r="H158" s="189"/>
      <c r="I158" s="236"/>
      <c r="J158" s="236"/>
    </row>
    <row r="159" spans="1:12" ht="13.5" hidden="1" thickBot="1">
      <c r="A159" s="363"/>
      <c r="B159" s="364"/>
      <c r="C159" s="167"/>
      <c r="D159" s="364" t="s">
        <v>510</v>
      </c>
      <c r="E159" s="364" t="s">
        <v>499</v>
      </c>
      <c r="F159" s="364" t="s">
        <v>509</v>
      </c>
      <c r="G159" s="360" t="s">
        <v>565</v>
      </c>
      <c r="H159" s="189">
        <f>+C158*10%</f>
        <v>0</v>
      </c>
      <c r="I159" s="236"/>
      <c r="J159" s="236"/>
    </row>
    <row r="160" spans="1:12" ht="13.5" hidden="1" thickBot="1">
      <c r="A160" s="363"/>
      <c r="B160" s="364"/>
      <c r="C160" s="167"/>
      <c r="D160" s="364" t="s">
        <v>507</v>
      </c>
      <c r="E160" s="364">
        <v>13</v>
      </c>
      <c r="F160" s="364"/>
      <c r="G160" s="360" t="str">
        <f>+'[9]Egresos Programa II General'!B27</f>
        <v>Alcantarillados Sanitarios</v>
      </c>
      <c r="H160" s="200">
        <v>0</v>
      </c>
      <c r="I160" s="271"/>
      <c r="J160" s="271">
        <f>+H160+H303</f>
        <v>0</v>
      </c>
    </row>
    <row r="161" spans="1:12" ht="13.5" hidden="1" thickBot="1">
      <c r="A161" s="363"/>
      <c r="B161" s="238"/>
      <c r="C161" s="167"/>
      <c r="D161" s="364" t="s">
        <v>500</v>
      </c>
      <c r="E161" s="364" t="s">
        <v>501</v>
      </c>
      <c r="F161" s="364">
        <v>1</v>
      </c>
      <c r="G161" s="360" t="s">
        <v>591</v>
      </c>
      <c r="H161" s="189"/>
      <c r="I161" s="236"/>
      <c r="J161" s="236"/>
    </row>
    <row r="162" spans="1:12" ht="13.5" hidden="1" thickBot="1">
      <c r="A162" s="363"/>
      <c r="B162" s="238"/>
      <c r="C162" s="167"/>
      <c r="D162" s="364" t="s">
        <v>500</v>
      </c>
      <c r="E162" s="364" t="s">
        <v>501</v>
      </c>
      <c r="F162" s="364">
        <v>5</v>
      </c>
      <c r="G162" s="360" t="s">
        <v>590</v>
      </c>
      <c r="H162" s="189"/>
      <c r="I162" s="236"/>
      <c r="J162" s="236"/>
    </row>
    <row r="163" spans="1:12" s="177" customFormat="1" ht="13.5" hidden="1" thickBot="1">
      <c r="A163" s="183" t="s">
        <v>497</v>
      </c>
      <c r="B163" s="182"/>
      <c r="C163" s="157">
        <f>SUM(C158:C162)</f>
        <v>0</v>
      </c>
      <c r="D163" s="158"/>
      <c r="E163" s="158"/>
      <c r="F163" s="158"/>
      <c r="G163" s="180"/>
      <c r="H163" s="179">
        <f>SUM(H159:H162)</f>
        <v>0</v>
      </c>
      <c r="I163" s="199">
        <f>+C163-H163</f>
        <v>0</v>
      </c>
      <c r="J163" s="269"/>
      <c r="K163" s="178"/>
      <c r="L163" s="124"/>
    </row>
    <row r="164" spans="1:12" ht="13.5" hidden="1" thickBot="1">
      <c r="A164" s="193"/>
      <c r="B164" s="192"/>
      <c r="C164" s="326"/>
      <c r="D164" s="364"/>
      <c r="E164" s="364"/>
      <c r="F164" s="364"/>
      <c r="G164" s="360"/>
      <c r="H164" s="189"/>
      <c r="I164" s="236"/>
      <c r="J164" s="236"/>
    </row>
    <row r="165" spans="1:12" ht="13.5" hidden="1" thickBot="1">
      <c r="A165" s="363" t="str">
        <f>+'[9]Clasific. Económica de Ingresos'!A68</f>
        <v>1.3.1.2.05.04.2.0.000</v>
      </c>
      <c r="B165" s="364" t="s">
        <v>589</v>
      </c>
      <c r="C165" s="167">
        <f>SUM('[9]Clasific. Económica de Ingresos'!C62)</f>
        <v>0</v>
      </c>
      <c r="D165" s="364"/>
      <c r="E165" s="364"/>
      <c r="F165" s="364"/>
      <c r="G165" s="360"/>
      <c r="H165" s="189"/>
      <c r="I165" s="236"/>
      <c r="J165" s="236"/>
    </row>
    <row r="166" spans="1:12" ht="13.5" hidden="1" thickBot="1">
      <c r="A166" s="363"/>
      <c r="B166" s="364"/>
      <c r="C166" s="167"/>
      <c r="D166" s="364" t="s">
        <v>510</v>
      </c>
      <c r="E166" s="364" t="s">
        <v>499</v>
      </c>
      <c r="F166" s="364" t="s">
        <v>509</v>
      </c>
      <c r="G166" s="360" t="s">
        <v>565</v>
      </c>
      <c r="H166" s="189">
        <v>0</v>
      </c>
      <c r="I166" s="236"/>
      <c r="J166" s="236"/>
    </row>
    <row r="167" spans="1:12" ht="13.5" hidden="1" thickBot="1">
      <c r="A167" s="363"/>
      <c r="B167" s="364"/>
      <c r="C167" s="167"/>
      <c r="D167" s="364" t="s">
        <v>507</v>
      </c>
      <c r="E167" s="364">
        <v>30</v>
      </c>
      <c r="F167" s="364"/>
      <c r="G167" s="360" t="str">
        <f>+'[9]Egresos Programa II General'!B41</f>
        <v>Alcantarillado Pluvial</v>
      </c>
      <c r="H167" s="200">
        <v>0</v>
      </c>
      <c r="J167" s="271">
        <f>+H167+H304+H28+H334</f>
        <v>0</v>
      </c>
    </row>
    <row r="168" spans="1:12" ht="13.5" hidden="1" thickBot="1">
      <c r="A168" s="363"/>
      <c r="B168" s="364"/>
      <c r="C168" s="167"/>
      <c r="D168" s="364" t="s">
        <v>500</v>
      </c>
      <c r="E168" s="364" t="s">
        <v>501</v>
      </c>
      <c r="F168" s="364" t="s">
        <v>518</v>
      </c>
      <c r="G168" s="360" t="str">
        <f>+'[9]Egresos Programa III General'!B83</f>
        <v>Ley 8316 Mejoras Tanques</v>
      </c>
      <c r="H168" s="200">
        <v>0</v>
      </c>
      <c r="J168" s="271"/>
    </row>
    <row r="169" spans="1:12" s="177" customFormat="1" ht="13.5" hidden="1" thickBot="1">
      <c r="A169" s="183" t="s">
        <v>497</v>
      </c>
      <c r="B169" s="182"/>
      <c r="C169" s="179">
        <f>SUM(C165:C167)</f>
        <v>0</v>
      </c>
      <c r="D169" s="158"/>
      <c r="E169" s="158"/>
      <c r="F169" s="158"/>
      <c r="G169" s="180"/>
      <c r="H169" s="179">
        <f>SUM(H166:H168)</f>
        <v>0</v>
      </c>
      <c r="I169" s="199">
        <f>+C169-H169</f>
        <v>0</v>
      </c>
      <c r="J169" s="269"/>
      <c r="K169" s="178"/>
      <c r="L169" s="124"/>
    </row>
    <row r="170" spans="1:12" ht="13.5" hidden="1" thickBot="1">
      <c r="A170" s="363"/>
      <c r="B170" s="364"/>
      <c r="C170" s="167"/>
      <c r="D170" s="364"/>
      <c r="E170" s="364"/>
      <c r="F170" s="364"/>
      <c r="G170" s="360"/>
      <c r="H170" s="200"/>
      <c r="I170" s="271"/>
      <c r="J170" s="271"/>
    </row>
    <row r="171" spans="1:12" ht="13.5" hidden="1" thickBot="1">
      <c r="A171" s="363" t="str">
        <f>+'[9]Clasific. Económica de Ingresos'!A64</f>
        <v>1.3.1.2.05.02.1.0.000</v>
      </c>
      <c r="B171" s="327" t="s">
        <v>588</v>
      </c>
      <c r="C171" s="167">
        <f>+'[9]Clasific. Económica de Ingresos'!C63</f>
        <v>0</v>
      </c>
      <c r="D171" s="364"/>
      <c r="E171" s="364"/>
      <c r="F171" s="364"/>
      <c r="G171" s="360"/>
      <c r="H171" s="189"/>
      <c r="I171" s="236"/>
      <c r="J171" s="236"/>
    </row>
    <row r="172" spans="1:12" ht="13.5" hidden="1" thickBot="1">
      <c r="A172" s="363"/>
      <c r="B172" s="364"/>
      <c r="C172" s="167"/>
      <c r="D172" s="364" t="s">
        <v>510</v>
      </c>
      <c r="E172" s="364" t="s">
        <v>499</v>
      </c>
      <c r="F172" s="364" t="s">
        <v>509</v>
      </c>
      <c r="G172" s="360" t="s">
        <v>565</v>
      </c>
      <c r="H172" s="189">
        <f>+C171*0.1</f>
        <v>0</v>
      </c>
      <c r="I172" s="236"/>
      <c r="J172" s="236"/>
    </row>
    <row r="173" spans="1:12" ht="13.5" hidden="1" thickBot="1">
      <c r="A173" s="363"/>
      <c r="B173" s="238"/>
      <c r="C173" s="167"/>
      <c r="D173" s="364" t="s">
        <v>507</v>
      </c>
      <c r="E173" s="364" t="s">
        <v>518</v>
      </c>
      <c r="F173" s="364" t="s">
        <v>509</v>
      </c>
      <c r="G173" s="205" t="s">
        <v>562</v>
      </c>
      <c r="H173" s="189">
        <v>0</v>
      </c>
      <c r="I173" s="236"/>
      <c r="J173" s="236"/>
    </row>
    <row r="174" spans="1:12" ht="13.5" hidden="1" thickBot="1">
      <c r="A174" s="363"/>
      <c r="B174" s="364"/>
      <c r="C174" s="167"/>
      <c r="D174" s="364"/>
      <c r="E174" s="364"/>
      <c r="F174" s="364"/>
      <c r="G174" s="205"/>
      <c r="H174" s="189"/>
      <c r="I174" s="236"/>
      <c r="J174" s="236"/>
      <c r="K174" s="134" t="e">
        <f>+#REF!+#REF!+H174+20408580</f>
        <v>#REF!</v>
      </c>
    </row>
    <row r="175" spans="1:12" s="177" customFormat="1" ht="13.5" hidden="1" thickBot="1">
      <c r="A175" s="183" t="s">
        <v>497</v>
      </c>
      <c r="B175" s="182"/>
      <c r="C175" s="157">
        <f>SUM(C171:C173)</f>
        <v>0</v>
      </c>
      <c r="D175" s="158"/>
      <c r="E175" s="158"/>
      <c r="F175" s="158"/>
      <c r="G175" s="180"/>
      <c r="H175" s="179">
        <f>SUM(H171:H174)</f>
        <v>0</v>
      </c>
      <c r="I175" s="199">
        <f>+C175-H175</f>
        <v>0</v>
      </c>
      <c r="J175" s="269"/>
      <c r="K175" s="178"/>
      <c r="L175" s="124"/>
    </row>
    <row r="176" spans="1:12" ht="13.5" hidden="1" thickBot="1">
      <c r="A176" s="193"/>
      <c r="B176" s="192"/>
      <c r="C176" s="326"/>
      <c r="D176" s="364"/>
      <c r="E176" s="364"/>
      <c r="F176" s="364"/>
      <c r="G176" s="360"/>
      <c r="H176" s="189"/>
      <c r="I176" s="236"/>
      <c r="J176" s="236"/>
    </row>
    <row r="177" spans="1:13" ht="13.5" hidden="1" thickBot="1">
      <c r="A177" s="363" t="str">
        <f>+'[9]Clasific. Económica de Ingresos'!A67</f>
        <v>1.3.1.2.05.04.1.0.000</v>
      </c>
      <c r="B177" s="192" t="s">
        <v>394</v>
      </c>
      <c r="C177" s="167">
        <f>SUM('[9]Clasific. Económica de Ingresos'!C67)</f>
        <v>0</v>
      </c>
      <c r="D177" s="364"/>
      <c r="E177" s="364"/>
      <c r="F177" s="364"/>
      <c r="G177" s="360"/>
      <c r="H177" s="189"/>
      <c r="I177" s="236"/>
      <c r="J177" s="236"/>
    </row>
    <row r="178" spans="1:13" ht="13.5" hidden="1" thickBot="1">
      <c r="A178" s="363"/>
      <c r="B178" s="364"/>
      <c r="C178" s="167"/>
      <c r="D178" s="364" t="s">
        <v>510</v>
      </c>
      <c r="E178" s="364" t="s">
        <v>499</v>
      </c>
      <c r="F178" s="364" t="s">
        <v>509</v>
      </c>
      <c r="G178" s="360" t="s">
        <v>565</v>
      </c>
      <c r="H178" s="189">
        <f>+C177*10%</f>
        <v>0</v>
      </c>
      <c r="I178" s="236"/>
      <c r="J178" s="236"/>
    </row>
    <row r="179" spans="1:13" ht="13.5" hidden="1" thickBot="1">
      <c r="A179" s="363"/>
      <c r="B179" s="364"/>
      <c r="C179" s="167"/>
      <c r="D179" s="364" t="s">
        <v>507</v>
      </c>
      <c r="E179" s="364" t="s">
        <v>514</v>
      </c>
      <c r="F179" s="364" t="s">
        <v>509</v>
      </c>
      <c r="G179" s="360" t="str">
        <f>+'[9]Egresos Programa II General'!B13</f>
        <v>Recolección de Basuras</v>
      </c>
      <c r="H179" s="189">
        <v>0</v>
      </c>
      <c r="I179" s="236"/>
      <c r="J179" s="236"/>
      <c r="K179" s="134">
        <f>+C177-H179</f>
        <v>0</v>
      </c>
    </row>
    <row r="180" spans="1:13" ht="13.5" hidden="1" thickBot="1">
      <c r="A180" s="363"/>
      <c r="B180" s="364"/>
      <c r="C180" s="167"/>
      <c r="D180" s="364" t="s">
        <v>500</v>
      </c>
      <c r="E180" s="364" t="s">
        <v>518</v>
      </c>
      <c r="F180" s="364" t="s">
        <v>505</v>
      </c>
      <c r="G180" s="237" t="str">
        <f>+'[9]Egresos Programa III General'!B121</f>
        <v xml:space="preserve"> Alajuela Ciudad Segura</v>
      </c>
      <c r="H180" s="189">
        <v>0</v>
      </c>
      <c r="I180" s="236"/>
      <c r="J180" s="236"/>
    </row>
    <row r="181" spans="1:13" ht="13.5" hidden="1" thickBot="1">
      <c r="A181" s="183" t="s">
        <v>497</v>
      </c>
      <c r="B181" s="182"/>
      <c r="C181" s="157">
        <f>SUM(C177:C179)</f>
        <v>0</v>
      </c>
      <c r="D181" s="158"/>
      <c r="E181" s="158"/>
      <c r="F181" s="158"/>
      <c r="G181" s="180"/>
      <c r="H181" s="179">
        <f>SUM(H178:H180)</f>
        <v>0</v>
      </c>
      <c r="I181" s="199">
        <f>+C181-H181</f>
        <v>0</v>
      </c>
      <c r="J181" s="269"/>
    </row>
    <row r="182" spans="1:13" ht="13.5" hidden="1" thickBot="1">
      <c r="A182" s="193"/>
      <c r="B182" s="192"/>
      <c r="C182" s="326"/>
      <c r="D182" s="364"/>
      <c r="E182" s="364"/>
      <c r="F182" s="364"/>
      <c r="G182" s="360"/>
      <c r="H182" s="189"/>
      <c r="I182" s="236"/>
      <c r="J182" s="236"/>
    </row>
    <row r="183" spans="1:13" ht="13.5" hidden="1" thickBot="1">
      <c r="A183" s="363" t="str">
        <f>+'[9]Clasific. Económica de Ingresos'!A68</f>
        <v>1.3.1.2.05.04.2.0.000</v>
      </c>
      <c r="B183" s="192" t="s">
        <v>392</v>
      </c>
      <c r="C183" s="167">
        <f>SUM('[9]Clasific. Económica de Ingresos'!C68)</f>
        <v>0</v>
      </c>
      <c r="D183" s="364"/>
      <c r="E183" s="364"/>
      <c r="F183" s="364"/>
      <c r="G183" s="360"/>
      <c r="H183" s="189"/>
      <c r="I183" s="236"/>
      <c r="J183" s="236"/>
    </row>
    <row r="184" spans="1:13" ht="13.5" hidden="1" thickBot="1">
      <c r="A184" s="363"/>
      <c r="B184" s="192"/>
      <c r="C184" s="167"/>
      <c r="D184" s="364" t="s">
        <v>510</v>
      </c>
      <c r="E184" s="364" t="s">
        <v>499</v>
      </c>
      <c r="F184" s="364" t="s">
        <v>509</v>
      </c>
      <c r="G184" s="360" t="s">
        <v>565</v>
      </c>
      <c r="H184" s="189">
        <f>+C183*10%</f>
        <v>0</v>
      </c>
      <c r="I184" s="236"/>
      <c r="J184" s="236"/>
    </row>
    <row r="185" spans="1:13" ht="13.5" hidden="1" thickBot="1">
      <c r="A185" s="363"/>
      <c r="B185" s="364"/>
      <c r="C185" s="167"/>
      <c r="D185" s="364" t="s">
        <v>507</v>
      </c>
      <c r="E185" s="364" t="s">
        <v>499</v>
      </c>
      <c r="F185" s="364"/>
      <c r="G185" s="360" t="str">
        <f>+'[9]Egresos Programa II General'!B11</f>
        <v>Aseo de Vías y Sitios Públicos</v>
      </c>
      <c r="H185" s="200">
        <v>0</v>
      </c>
      <c r="I185" s="271"/>
      <c r="J185" s="271"/>
      <c r="K185" s="134">
        <f>+C183-H185</f>
        <v>0</v>
      </c>
      <c r="M185" s="246"/>
    </row>
    <row r="186" spans="1:13" s="177" customFormat="1" ht="13.5" hidden="1" thickBot="1">
      <c r="A186" s="183" t="s">
        <v>497</v>
      </c>
      <c r="B186" s="182"/>
      <c r="C186" s="157">
        <f>SUM(C183:C185)</f>
        <v>0</v>
      </c>
      <c r="D186" s="158"/>
      <c r="E186" s="158"/>
      <c r="F186" s="158"/>
      <c r="G186" s="180"/>
      <c r="H186" s="179">
        <f>SUM(H183:H185)</f>
        <v>0</v>
      </c>
      <c r="I186" s="199">
        <f>+C186-H186</f>
        <v>0</v>
      </c>
      <c r="J186" s="269"/>
      <c r="K186" s="178"/>
      <c r="L186" s="124"/>
    </row>
    <row r="187" spans="1:13" ht="13.5" hidden="1" thickBot="1">
      <c r="A187" s="193"/>
      <c r="B187" s="192"/>
      <c r="C187" s="326"/>
      <c r="D187" s="364"/>
      <c r="E187" s="364"/>
      <c r="F187" s="364"/>
      <c r="G187" s="360"/>
      <c r="H187" s="189"/>
      <c r="I187" s="236"/>
      <c r="J187" s="236"/>
    </row>
    <row r="188" spans="1:13" ht="13.5" hidden="1" thickBot="1">
      <c r="A188" s="363" t="str">
        <f>+'[9]Clasific. Económica de Ingresos'!A69</f>
        <v>1.3.1.2.05.04.4.0.000</v>
      </c>
      <c r="B188" s="192" t="s">
        <v>587</v>
      </c>
      <c r="C188" s="167">
        <f>+'[9]Clasific. Económica de Ingresos'!C69</f>
        <v>0</v>
      </c>
      <c r="D188" s="364"/>
      <c r="E188" s="364"/>
      <c r="F188" s="364"/>
      <c r="G188" s="360"/>
      <c r="H188" s="189"/>
      <c r="I188" s="236"/>
      <c r="J188" s="236"/>
    </row>
    <row r="189" spans="1:13" ht="13.5" hidden="1" thickBot="1">
      <c r="A189" s="363"/>
      <c r="B189" s="364"/>
      <c r="C189" s="167"/>
      <c r="D189" s="364" t="s">
        <v>510</v>
      </c>
      <c r="E189" s="364" t="s">
        <v>499</v>
      </c>
      <c r="F189" s="364" t="s">
        <v>509</v>
      </c>
      <c r="G189" s="360" t="s">
        <v>565</v>
      </c>
      <c r="H189" s="189">
        <f>+C188*10%</f>
        <v>0</v>
      </c>
      <c r="I189" s="236"/>
      <c r="J189" s="236"/>
    </row>
    <row r="190" spans="1:13" ht="13.5" hidden="1" thickBot="1">
      <c r="A190" s="363"/>
      <c r="B190" s="364"/>
      <c r="C190" s="167"/>
      <c r="D190" s="364" t="s">
        <v>507</v>
      </c>
      <c r="E190" s="364" t="s">
        <v>501</v>
      </c>
      <c r="F190" s="364" t="s">
        <v>509</v>
      </c>
      <c r="G190" s="360" t="str">
        <f>+'[9]Egresos Programa II General'!B15</f>
        <v>Parques Obras de Ornato</v>
      </c>
      <c r="H190" s="200">
        <v>0</v>
      </c>
      <c r="I190" s="271"/>
      <c r="J190" s="271"/>
      <c r="K190" s="134">
        <f>+H190+H16</f>
        <v>0</v>
      </c>
      <c r="M190" s="246"/>
    </row>
    <row r="191" spans="1:13" ht="26.25" hidden="1" thickBot="1">
      <c r="A191" s="363"/>
      <c r="B191" s="364"/>
      <c r="C191" s="167"/>
      <c r="D191" s="364" t="s">
        <v>500</v>
      </c>
      <c r="E191" s="364" t="s">
        <v>518</v>
      </c>
      <c r="F191" s="364" t="s">
        <v>503</v>
      </c>
      <c r="G191" s="237" t="s">
        <v>586</v>
      </c>
      <c r="H191" s="200">
        <v>0</v>
      </c>
      <c r="I191" s="240"/>
      <c r="J191" s="240"/>
      <c r="K191" s="134">
        <f>+H191+H206</f>
        <v>0</v>
      </c>
    </row>
    <row r="192" spans="1:13" s="177" customFormat="1" ht="13.5" hidden="1" thickBot="1">
      <c r="A192" s="183" t="s">
        <v>497</v>
      </c>
      <c r="B192" s="182"/>
      <c r="C192" s="157">
        <f>SUM(C188:C191)</f>
        <v>0</v>
      </c>
      <c r="D192" s="158"/>
      <c r="E192" s="158"/>
      <c r="F192" s="158"/>
      <c r="G192" s="180"/>
      <c r="H192" s="179">
        <f>SUM(H189:H191)</f>
        <v>0</v>
      </c>
      <c r="I192" s="199">
        <f>+C192-H192</f>
        <v>0</v>
      </c>
      <c r="J192" s="269"/>
      <c r="K192" s="178"/>
      <c r="L192" s="124"/>
    </row>
    <row r="193" spans="1:12" s="260" customFormat="1" ht="13.5" hidden="1" thickBot="1">
      <c r="A193" s="170"/>
      <c r="B193" s="169"/>
      <c r="C193" s="169"/>
      <c r="D193" s="358"/>
      <c r="E193" s="88"/>
      <c r="F193" s="358"/>
      <c r="G193" s="312"/>
      <c r="H193" s="324"/>
      <c r="I193" s="323"/>
      <c r="J193" s="323"/>
      <c r="K193" s="262"/>
      <c r="L193" s="261"/>
    </row>
    <row r="194" spans="1:12" s="260" customFormat="1" ht="13.5" hidden="1" thickBot="1">
      <c r="A194" s="359" t="str">
        <f>+'[9]Clasific. Económica de Ingresos'!A73</f>
        <v>1.3.1.2.09.09.0.0.000</v>
      </c>
      <c r="B194" s="169" t="s">
        <v>585</v>
      </c>
      <c r="C194" s="87">
        <f>SUM('[9]Clasific. Económica de Ingresos'!C73)</f>
        <v>0</v>
      </c>
      <c r="D194" s="358"/>
      <c r="E194" s="358"/>
      <c r="F194" s="358"/>
      <c r="G194" s="312"/>
      <c r="H194" s="294"/>
      <c r="I194" s="293"/>
      <c r="J194" s="293"/>
      <c r="K194" s="262"/>
      <c r="L194" s="261"/>
    </row>
    <row r="195" spans="1:12" ht="13.5" hidden="1" thickBot="1">
      <c r="A195" s="363"/>
      <c r="B195" s="169"/>
      <c r="C195" s="87"/>
      <c r="D195" s="358" t="s">
        <v>500</v>
      </c>
      <c r="E195" s="358">
        <v>5</v>
      </c>
      <c r="F195" s="358" t="s">
        <v>503</v>
      </c>
      <c r="G195" s="312" t="str">
        <f>+'[9]Egresos Programa III General'!B84</f>
        <v>Instalación de Hidrmetros del canton</v>
      </c>
      <c r="H195" s="294">
        <v>0</v>
      </c>
      <c r="I195" s="236"/>
      <c r="J195" s="236">
        <f>SUM(H304:H329)</f>
        <v>50482945.049999997</v>
      </c>
    </row>
    <row r="196" spans="1:12" s="260" customFormat="1" ht="13.5" hidden="1" thickBot="1">
      <c r="A196" s="359"/>
      <c r="B196" s="358"/>
      <c r="C196" s="87"/>
      <c r="D196" s="358" t="s">
        <v>500</v>
      </c>
      <c r="E196" s="358" t="s">
        <v>503</v>
      </c>
      <c r="F196" s="358"/>
      <c r="G196" s="312" t="s">
        <v>563</v>
      </c>
      <c r="H196" s="264">
        <v>0</v>
      </c>
      <c r="I196" s="263"/>
      <c r="J196" s="263"/>
      <c r="K196" s="262"/>
      <c r="L196" s="261"/>
    </row>
    <row r="197" spans="1:12" s="315" customFormat="1" ht="13.5" hidden="1" thickBot="1">
      <c r="A197" s="311" t="s">
        <v>497</v>
      </c>
      <c r="B197" s="310"/>
      <c r="C197" s="54">
        <f>SUM(C194:C196)</f>
        <v>0</v>
      </c>
      <c r="D197" s="115"/>
      <c r="E197" s="115"/>
      <c r="F197" s="115"/>
      <c r="G197" s="395"/>
      <c r="H197" s="309">
        <f>SUM(H194:H196)</f>
        <v>0</v>
      </c>
      <c r="I197" s="328">
        <f>+C197-H197</f>
        <v>0</v>
      </c>
      <c r="J197" s="76"/>
      <c r="K197" s="317"/>
      <c r="L197" s="316"/>
    </row>
    <row r="198" spans="1:12" ht="13.5" hidden="1" thickBot="1">
      <c r="A198" s="193"/>
      <c r="B198" s="192"/>
      <c r="C198" s="326"/>
      <c r="D198" s="364"/>
      <c r="E198" s="364"/>
      <c r="F198" s="364"/>
      <c r="G198" s="360"/>
      <c r="H198" s="189"/>
      <c r="I198" s="236"/>
      <c r="J198" s="236"/>
    </row>
    <row r="199" spans="1:12" ht="13.5" hidden="1" thickBot="1">
      <c r="A199" s="363" t="str">
        <f>+'[9]Clasific. Económica de Ingresos'!A78</f>
        <v>1.3.1.3.01.01.1.0.000</v>
      </c>
      <c r="B199" s="192" t="s">
        <v>584</v>
      </c>
      <c r="C199" s="167">
        <f>SUM('[9]Clasific. Económica de Ingresos'!C78)</f>
        <v>0</v>
      </c>
      <c r="D199" s="364"/>
      <c r="E199" s="364"/>
      <c r="F199" s="364"/>
      <c r="G199" s="360"/>
      <c r="H199" s="189"/>
      <c r="I199" s="236"/>
      <c r="J199" s="236"/>
    </row>
    <row r="200" spans="1:12" ht="13.5" hidden="1" thickBot="1">
      <c r="A200" s="363"/>
      <c r="B200" s="364"/>
      <c r="C200" s="167"/>
      <c r="D200" s="364" t="s">
        <v>510</v>
      </c>
      <c r="E200" s="364" t="s">
        <v>499</v>
      </c>
      <c r="F200" s="364" t="s">
        <v>509</v>
      </c>
      <c r="G200" s="360" t="s">
        <v>565</v>
      </c>
      <c r="H200" s="189">
        <f>+C199*10%</f>
        <v>0</v>
      </c>
      <c r="I200" s="236"/>
      <c r="J200" s="236"/>
    </row>
    <row r="201" spans="1:12" ht="13.5" hidden="1" thickBot="1">
      <c r="A201" s="363"/>
      <c r="B201" s="364"/>
      <c r="C201" s="167"/>
      <c r="D201" s="364" t="s">
        <v>507</v>
      </c>
      <c r="E201" s="364">
        <v>11</v>
      </c>
      <c r="F201" s="364"/>
      <c r="G201" s="360" t="str">
        <f>+'[9]Egresos Programa II General'!B25</f>
        <v>Estacionamientos y Terminales</v>
      </c>
      <c r="H201" s="200">
        <v>0</v>
      </c>
      <c r="I201" s="271"/>
      <c r="J201" s="271"/>
    </row>
    <row r="202" spans="1:12" ht="13.5" hidden="1" thickBot="1">
      <c r="A202" s="183" t="s">
        <v>497</v>
      </c>
      <c r="B202" s="182"/>
      <c r="C202" s="157">
        <f>SUM(C199:C201)</f>
        <v>0</v>
      </c>
      <c r="D202" s="158"/>
      <c r="E202" s="158"/>
      <c r="F202" s="158"/>
      <c r="G202" s="180"/>
      <c r="H202" s="179">
        <f>SUM(H200:H201)</f>
        <v>0</v>
      </c>
      <c r="I202" s="199">
        <f>+C202-H202</f>
        <v>0</v>
      </c>
      <c r="J202" s="269"/>
    </row>
    <row r="203" spans="1:12" ht="13.5" hidden="1" thickBot="1">
      <c r="A203" s="193"/>
      <c r="B203" s="192"/>
      <c r="C203" s="326"/>
      <c r="D203" s="364"/>
      <c r="E203" s="364"/>
      <c r="F203" s="364"/>
      <c r="G203" s="360"/>
      <c r="H203" s="189"/>
      <c r="I203" s="236"/>
      <c r="J203" s="236"/>
    </row>
    <row r="204" spans="1:12" ht="13.5" hidden="1" thickBot="1">
      <c r="A204" s="363" t="str">
        <f>+'[9]Clasific. Económica de Ingresos'!A81</f>
        <v>1.3.1.3.02.03.1.0.000</v>
      </c>
      <c r="B204" s="192" t="s">
        <v>583</v>
      </c>
      <c r="C204" s="167">
        <f>SUM('[9]Clasific. Económica de Ingresos'!C81)</f>
        <v>0</v>
      </c>
      <c r="D204" s="364"/>
      <c r="E204" s="364"/>
      <c r="F204" s="364"/>
      <c r="G204" s="360"/>
      <c r="H204" s="189"/>
      <c r="I204" s="236"/>
      <c r="J204" s="236"/>
    </row>
    <row r="205" spans="1:12" ht="13.5" hidden="1" thickBot="1">
      <c r="A205" s="363"/>
      <c r="B205" s="364"/>
      <c r="C205" s="167"/>
      <c r="D205" s="364" t="s">
        <v>510</v>
      </c>
      <c r="E205" s="364" t="s">
        <v>499</v>
      </c>
      <c r="F205" s="364" t="s">
        <v>509</v>
      </c>
      <c r="G205" s="360" t="s">
        <v>565</v>
      </c>
      <c r="H205" s="189">
        <f>+C204*10%</f>
        <v>0</v>
      </c>
      <c r="I205" s="236"/>
      <c r="J205" s="236"/>
    </row>
    <row r="206" spans="1:12" ht="13.5" hidden="1" thickBot="1">
      <c r="A206" s="363"/>
      <c r="B206" s="364"/>
      <c r="C206" s="167"/>
      <c r="D206" s="364" t="s">
        <v>507</v>
      </c>
      <c r="E206" s="364" t="s">
        <v>503</v>
      </c>
      <c r="F206" s="364"/>
      <c r="G206" s="360" t="str">
        <f>+'[9]Egresos Programa II General'!B19</f>
        <v>Mercados, Plazas y Ferias</v>
      </c>
      <c r="H206" s="200">
        <v>0</v>
      </c>
      <c r="I206" s="271"/>
      <c r="J206" s="271"/>
    </row>
    <row r="207" spans="1:12" ht="13.5" hidden="1" thickBot="1">
      <c r="A207" s="183" t="s">
        <v>497</v>
      </c>
      <c r="B207" s="182"/>
      <c r="C207" s="157">
        <f>SUM(C204:C206)</f>
        <v>0</v>
      </c>
      <c r="D207" s="158"/>
      <c r="E207" s="158"/>
      <c r="F207" s="158"/>
      <c r="G207" s="180"/>
      <c r="H207" s="179">
        <f>SUM(H205:H206)</f>
        <v>0</v>
      </c>
      <c r="I207" s="199">
        <f>+C207-H207</f>
        <v>0</v>
      </c>
      <c r="J207" s="269"/>
    </row>
    <row r="208" spans="1:12" ht="13.5" hidden="1" thickBot="1">
      <c r="A208" s="217"/>
      <c r="B208" s="216"/>
      <c r="C208" s="143"/>
      <c r="D208" s="143"/>
      <c r="E208" s="143"/>
      <c r="F208" s="143"/>
      <c r="G208" s="214"/>
      <c r="H208" s="302"/>
      <c r="I208" s="270"/>
      <c r="J208" s="270"/>
    </row>
    <row r="209" spans="1:12" ht="13.5" hidden="1" thickBot="1">
      <c r="A209" s="163"/>
      <c r="B209" s="145"/>
      <c r="C209" s="162"/>
      <c r="D209" s="145"/>
      <c r="E209" s="143"/>
      <c r="F209" s="145"/>
      <c r="G209" s="207"/>
      <c r="H209" s="325"/>
      <c r="I209" s="307"/>
      <c r="J209" s="307"/>
    </row>
    <row r="210" spans="1:12" s="260" customFormat="1" ht="13.5" hidden="1" thickBot="1">
      <c r="A210" s="170" t="s">
        <v>11</v>
      </c>
      <c r="B210" s="169"/>
      <c r="C210" s="169"/>
      <c r="D210" s="358"/>
      <c r="E210" s="358"/>
      <c r="F210" s="358"/>
      <c r="G210" s="312"/>
      <c r="H210" s="294"/>
      <c r="I210" s="293"/>
      <c r="J210" s="293"/>
      <c r="K210" s="262"/>
      <c r="L210" s="261"/>
    </row>
    <row r="211" spans="1:12" s="260" customFormat="1" ht="13.5" hidden="1" thickBot="1">
      <c r="A211" s="359" t="str">
        <f>+'[9]Clasific. Económica de Ingresos'!A88</f>
        <v>1.3.2.3.01.06.0.0.000</v>
      </c>
      <c r="B211" s="169" t="s">
        <v>582</v>
      </c>
      <c r="C211" s="87">
        <f>SUM('[9]Clasific. Económica de Ingresos'!C88)</f>
        <v>0</v>
      </c>
      <c r="D211" s="358"/>
      <c r="E211" s="358"/>
      <c r="F211" s="358"/>
      <c r="G211" s="312"/>
      <c r="H211" s="294"/>
      <c r="I211" s="293"/>
      <c r="J211" s="293"/>
      <c r="K211" s="262"/>
      <c r="L211" s="261"/>
    </row>
    <row r="212" spans="1:12" s="260" customFormat="1" ht="13.5" hidden="1" thickBot="1">
      <c r="A212" s="359"/>
      <c r="B212" s="169"/>
      <c r="C212" s="87"/>
      <c r="D212" s="358" t="s">
        <v>510</v>
      </c>
      <c r="E212" s="358" t="s">
        <v>499</v>
      </c>
      <c r="F212" s="358" t="s">
        <v>509</v>
      </c>
      <c r="G212" s="312" t="s">
        <v>565</v>
      </c>
      <c r="H212" s="294"/>
      <c r="I212" s="293"/>
      <c r="J212" s="293"/>
      <c r="K212" s="262"/>
      <c r="L212" s="261"/>
    </row>
    <row r="213" spans="1:12" s="260" customFormat="1" ht="13.5" hidden="1" thickBot="1">
      <c r="A213" s="359"/>
      <c r="B213" s="169"/>
      <c r="C213" s="87"/>
      <c r="D213" s="358" t="s">
        <v>510</v>
      </c>
      <c r="E213" s="358" t="s">
        <v>505</v>
      </c>
      <c r="F213" s="358"/>
      <c r="G213" s="312" t="str">
        <f>+[9]ProgramaI!B32</f>
        <v xml:space="preserve">Comité Cantonal Deportes y Recreación </v>
      </c>
      <c r="H213" s="294"/>
      <c r="I213" s="293"/>
      <c r="J213" s="293"/>
      <c r="K213" s="262"/>
      <c r="L213" s="261"/>
    </row>
    <row r="214" spans="1:12" s="260" customFormat="1" ht="13.5" hidden="1" thickBot="1">
      <c r="A214" s="359"/>
      <c r="B214" s="358"/>
      <c r="C214" s="87"/>
      <c r="D214" s="358" t="s">
        <v>500</v>
      </c>
      <c r="E214" s="358" t="s">
        <v>514</v>
      </c>
      <c r="F214" s="358" t="s">
        <v>518</v>
      </c>
      <c r="G214" s="312" t="str">
        <f>+'[9]Egresos Programa III General'!B58</f>
        <v>III-02-16</v>
      </c>
      <c r="H214" s="294">
        <v>0</v>
      </c>
      <c r="I214" s="293"/>
      <c r="J214" s="293"/>
      <c r="K214" s="262"/>
      <c r="L214" s="261"/>
    </row>
    <row r="215" spans="1:12" s="260" customFormat="1" ht="13.5" hidden="1" thickBot="1">
      <c r="A215" s="359"/>
      <c r="B215" s="358"/>
      <c r="C215" s="87"/>
      <c r="D215" s="358" t="s">
        <v>500</v>
      </c>
      <c r="E215" s="358" t="s">
        <v>518</v>
      </c>
      <c r="F215" s="358" t="s">
        <v>501</v>
      </c>
      <c r="G215" s="312" t="s">
        <v>581</v>
      </c>
      <c r="H215" s="294"/>
      <c r="I215" s="293"/>
      <c r="J215" s="293"/>
      <c r="K215" s="262"/>
      <c r="L215" s="261"/>
    </row>
    <row r="216" spans="1:12" s="260" customFormat="1" ht="13.5" hidden="1" thickBot="1">
      <c r="A216" s="359"/>
      <c r="B216" s="358"/>
      <c r="C216" s="87"/>
      <c r="D216" s="358" t="s">
        <v>500</v>
      </c>
      <c r="E216" s="358" t="s">
        <v>518</v>
      </c>
      <c r="F216" s="358" t="s">
        <v>518</v>
      </c>
      <c r="G216" s="312" t="s">
        <v>580</v>
      </c>
      <c r="H216" s="294"/>
      <c r="I216" s="293"/>
      <c r="J216" s="293"/>
      <c r="K216" s="262"/>
      <c r="L216" s="261"/>
    </row>
    <row r="217" spans="1:12" s="260" customFormat="1" ht="13.5" hidden="1" thickBot="1">
      <c r="A217" s="359"/>
      <c r="B217" s="358"/>
      <c r="C217" s="87"/>
      <c r="D217" s="358" t="s">
        <v>500</v>
      </c>
      <c r="E217" s="358" t="s">
        <v>518</v>
      </c>
      <c r="F217" s="358" t="s">
        <v>503</v>
      </c>
      <c r="G217" s="312" t="s">
        <v>579</v>
      </c>
      <c r="H217" s="294"/>
      <c r="I217" s="293"/>
      <c r="J217" s="293"/>
      <c r="K217" s="262"/>
      <c r="L217" s="261"/>
    </row>
    <row r="218" spans="1:12" s="260" customFormat="1" ht="26.25" hidden="1" thickBot="1">
      <c r="A218" s="359"/>
      <c r="B218" s="358"/>
      <c r="C218" s="87"/>
      <c r="D218" s="358" t="s">
        <v>500</v>
      </c>
      <c r="E218" s="358" t="s">
        <v>518</v>
      </c>
      <c r="F218" s="358">
        <v>10</v>
      </c>
      <c r="G218" s="312" t="s">
        <v>578</v>
      </c>
      <c r="H218" s="294"/>
      <c r="I218" s="293"/>
      <c r="J218" s="293"/>
      <c r="K218" s="262"/>
      <c r="L218" s="261"/>
    </row>
    <row r="219" spans="1:12" s="260" customFormat="1" ht="13.5" hidden="1" thickBot="1">
      <c r="A219" s="359"/>
      <c r="B219" s="358"/>
      <c r="C219" s="87"/>
      <c r="D219" s="358" t="s">
        <v>500</v>
      </c>
      <c r="E219" s="358" t="s">
        <v>503</v>
      </c>
      <c r="F219" s="295"/>
      <c r="G219" s="312" t="s">
        <v>563</v>
      </c>
      <c r="H219" s="294"/>
      <c r="I219" s="293"/>
      <c r="J219" s="293"/>
      <c r="K219" s="262"/>
      <c r="L219" s="261"/>
    </row>
    <row r="220" spans="1:12" s="260" customFormat="1" ht="13.5" hidden="1" thickBot="1">
      <c r="A220" s="359"/>
      <c r="B220" s="358"/>
      <c r="C220" s="87"/>
      <c r="D220" s="358" t="s">
        <v>500</v>
      </c>
      <c r="E220" s="358" t="s">
        <v>498</v>
      </c>
      <c r="F220" s="295"/>
      <c r="G220" s="312" t="s">
        <v>570</v>
      </c>
      <c r="H220" s="294">
        <v>0</v>
      </c>
      <c r="I220" s="293"/>
      <c r="J220" s="293"/>
      <c r="K220" s="262"/>
      <c r="L220" s="261"/>
    </row>
    <row r="221" spans="1:12" s="315" customFormat="1" ht="13.5" hidden="1" thickBot="1">
      <c r="A221" s="311" t="s">
        <v>497</v>
      </c>
      <c r="B221" s="310"/>
      <c r="C221" s="54">
        <f>SUM(C211:C220)</f>
        <v>0</v>
      </c>
      <c r="D221" s="115"/>
      <c r="E221" s="115"/>
      <c r="F221" s="115"/>
      <c r="G221" s="395"/>
      <c r="H221" s="309">
        <f>SUM(H211:H220)</f>
        <v>0</v>
      </c>
      <c r="I221" s="328">
        <f>+C221-H221</f>
        <v>0</v>
      </c>
      <c r="J221" s="76"/>
      <c r="K221" s="317">
        <f>+C221-H221</f>
        <v>0</v>
      </c>
      <c r="L221" s="316"/>
    </row>
    <row r="222" spans="1:12" s="260" customFormat="1" ht="13.5" hidden="1" thickBot="1">
      <c r="A222" s="300"/>
      <c r="B222" s="299"/>
      <c r="C222" s="298"/>
      <c r="D222" s="358"/>
      <c r="E222" s="358"/>
      <c r="F222" s="358"/>
      <c r="G222" s="312"/>
      <c r="H222" s="294"/>
      <c r="I222" s="293"/>
      <c r="J222" s="293"/>
      <c r="K222" s="262"/>
      <c r="L222" s="261"/>
    </row>
    <row r="223" spans="1:12" s="315" customFormat="1" ht="13.5" hidden="1" thickBot="1">
      <c r="A223" s="359" t="str">
        <f>+'[9]Clasific. Económica de Ingresos'!A95</f>
        <v>1.3.3.1.01.01.0.0.000</v>
      </c>
      <c r="B223" s="299" t="s">
        <v>577</v>
      </c>
      <c r="C223" s="87">
        <f>SUM('[9]Clasific. Económica de Ingresos'!C95)</f>
        <v>0</v>
      </c>
      <c r="D223" s="358"/>
      <c r="E223" s="358"/>
      <c r="F223" s="358"/>
      <c r="G223" s="312"/>
      <c r="H223" s="294"/>
      <c r="I223" s="293"/>
      <c r="J223" s="293"/>
      <c r="K223" s="317"/>
      <c r="L223" s="316"/>
    </row>
    <row r="224" spans="1:12" s="315" customFormat="1" ht="13.5" hidden="1" thickBot="1">
      <c r="A224" s="359"/>
      <c r="B224" s="299"/>
      <c r="C224" s="87"/>
      <c r="D224" s="358" t="s">
        <v>510</v>
      </c>
      <c r="E224" s="358" t="s">
        <v>499</v>
      </c>
      <c r="F224" s="358" t="s">
        <v>509</v>
      </c>
      <c r="G224" s="312" t="s">
        <v>565</v>
      </c>
      <c r="H224" s="294"/>
      <c r="I224" s="293"/>
      <c r="J224" s="293"/>
      <c r="K224" s="317"/>
      <c r="L224" s="316"/>
    </row>
    <row r="225" spans="1:12" s="260" customFormat="1" ht="13.5" hidden="1" thickBot="1">
      <c r="A225" s="359"/>
      <c r="B225" s="358"/>
      <c r="C225" s="87"/>
      <c r="D225" s="358" t="s">
        <v>510</v>
      </c>
      <c r="E225" s="358" t="s">
        <v>505</v>
      </c>
      <c r="F225" s="358"/>
      <c r="G225" s="312" t="str">
        <f>+[9]ProgramaI!B32</f>
        <v xml:space="preserve">Comité Cantonal Deportes y Recreación </v>
      </c>
      <c r="H225" s="294">
        <v>0</v>
      </c>
      <c r="I225" s="293"/>
      <c r="J225" s="293"/>
      <c r="K225" s="262"/>
      <c r="L225" s="261"/>
    </row>
    <row r="226" spans="1:12" s="260" customFormat="1" ht="13.5" hidden="1" thickBot="1">
      <c r="A226" s="359"/>
      <c r="B226" s="358"/>
      <c r="C226" s="87"/>
      <c r="D226" s="358" t="s">
        <v>507</v>
      </c>
      <c r="E226" s="358">
        <v>23</v>
      </c>
      <c r="F226" s="358"/>
      <c r="G226" s="312" t="str">
        <f>+'[9]Egresos Programa II General'!B31</f>
        <v>Seguridad y Vigilancia en la Comunidad</v>
      </c>
      <c r="H226" s="294"/>
      <c r="I226" s="293"/>
      <c r="J226" s="293"/>
      <c r="K226" s="262"/>
      <c r="L226" s="261"/>
    </row>
    <row r="227" spans="1:12" s="260" customFormat="1" ht="26.25" hidden="1" thickBot="1">
      <c r="A227" s="170"/>
      <c r="B227" s="169"/>
      <c r="C227" s="87"/>
      <c r="D227" s="358" t="s">
        <v>500</v>
      </c>
      <c r="E227" s="358" t="s">
        <v>518</v>
      </c>
      <c r="F227" s="358">
        <v>12</v>
      </c>
      <c r="G227" s="312" t="str">
        <f>+'[9]Egresos Programa III General'!B129</f>
        <v>Modelo de Gestión por Resultados para la Administración por Proyectos</v>
      </c>
      <c r="H227" s="294">
        <v>0</v>
      </c>
      <c r="I227" s="293"/>
      <c r="J227" s="293"/>
      <c r="K227" s="262"/>
      <c r="L227" s="261"/>
    </row>
    <row r="228" spans="1:12" s="260" customFormat="1" ht="13.5" hidden="1" thickBot="1">
      <c r="A228" s="311" t="s">
        <v>497</v>
      </c>
      <c r="B228" s="310"/>
      <c r="C228" s="54">
        <f>SUM(C223:C226)</f>
        <v>0</v>
      </c>
      <c r="D228" s="115"/>
      <c r="E228" s="115"/>
      <c r="F228" s="115"/>
      <c r="G228" s="395"/>
      <c r="H228" s="309">
        <f>SUM(H224:H227)</f>
        <v>0</v>
      </c>
      <c r="I228" s="328">
        <f>+C228-H228</f>
        <v>0</v>
      </c>
      <c r="J228" s="76"/>
      <c r="K228" s="262">
        <f>+C228-H228</f>
        <v>0</v>
      </c>
      <c r="L228" s="261"/>
    </row>
    <row r="229" spans="1:12" s="260" customFormat="1" ht="13.5" hidden="1" thickBot="1">
      <c r="A229" s="359"/>
      <c r="B229" s="358"/>
      <c r="C229" s="87"/>
      <c r="D229" s="295"/>
      <c r="E229" s="295"/>
      <c r="F229" s="295"/>
      <c r="G229" s="401"/>
      <c r="H229" s="324"/>
      <c r="I229" s="323"/>
      <c r="J229" s="323"/>
      <c r="K229" s="262"/>
      <c r="L229" s="261"/>
    </row>
    <row r="230" spans="1:12" s="260" customFormat="1" ht="13.5" hidden="1" thickBot="1">
      <c r="A230" s="359" t="str">
        <f>+'[9]Clasific. Económica de Ingresos'!A97</f>
        <v>1.3.3.1.02.01.0.0.000</v>
      </c>
      <c r="B230" s="312" t="s">
        <v>576</v>
      </c>
      <c r="C230" s="87">
        <f>SUM('[9]Clasific. Económica de Ingresos'!C97)</f>
        <v>0</v>
      </c>
      <c r="D230" s="358"/>
      <c r="E230" s="358"/>
      <c r="F230" s="358"/>
      <c r="G230" s="312"/>
      <c r="H230" s="294"/>
      <c r="I230" s="293"/>
      <c r="J230" s="293"/>
      <c r="K230" s="262"/>
      <c r="L230" s="261"/>
    </row>
    <row r="231" spans="1:12" s="260" customFormat="1" ht="13.5" hidden="1" thickBot="1">
      <c r="A231" s="359"/>
      <c r="B231" s="358"/>
      <c r="C231" s="87"/>
      <c r="D231" s="358" t="s">
        <v>510</v>
      </c>
      <c r="E231" s="358" t="s">
        <v>505</v>
      </c>
      <c r="F231" s="358"/>
      <c r="G231" s="312" t="str">
        <f>+[9]ProgramaI!B32</f>
        <v xml:space="preserve">Comité Cantonal Deportes y Recreación </v>
      </c>
      <c r="H231" s="264"/>
      <c r="I231" s="263"/>
      <c r="J231" s="263"/>
      <c r="K231" s="262"/>
      <c r="L231" s="261"/>
    </row>
    <row r="232" spans="1:12" s="260" customFormat="1" ht="13.5" hidden="1" thickBot="1">
      <c r="A232" s="359"/>
      <c r="B232" s="358"/>
      <c r="C232" s="87"/>
      <c r="D232" s="358" t="s">
        <v>510</v>
      </c>
      <c r="E232" s="358" t="s">
        <v>505</v>
      </c>
      <c r="F232" s="358"/>
      <c r="G232" s="312" t="str">
        <f>+[9]ProgramaI!B33</f>
        <v>FEDOMA</v>
      </c>
      <c r="H232" s="264">
        <f>+[9]ProgramaI!E33</f>
        <v>0</v>
      </c>
      <c r="I232" s="263"/>
      <c r="J232" s="263">
        <f>SUM(H249:H251)</f>
        <v>0</v>
      </c>
      <c r="K232" s="262"/>
      <c r="L232" s="261"/>
    </row>
    <row r="233" spans="1:12" s="260" customFormat="1" ht="13.5" hidden="1" thickBot="1">
      <c r="A233" s="359"/>
      <c r="B233" s="358"/>
      <c r="C233" s="87"/>
      <c r="D233" s="358" t="s">
        <v>510</v>
      </c>
      <c r="E233" s="358" t="s">
        <v>505</v>
      </c>
      <c r="F233" s="358"/>
      <c r="G233" s="312" t="str">
        <f>+[9]ProgramaI!B46</f>
        <v>Reintegros o devoluciones</v>
      </c>
      <c r="H233" s="264">
        <v>0</v>
      </c>
      <c r="I233" s="263"/>
      <c r="J233" s="263"/>
      <c r="K233" s="262"/>
      <c r="L233" s="261"/>
    </row>
    <row r="234" spans="1:12" s="260" customFormat="1" ht="26.25" hidden="1" thickBot="1">
      <c r="A234" s="359"/>
      <c r="B234" s="358"/>
      <c r="C234" s="87"/>
      <c r="D234" s="358" t="s">
        <v>500</v>
      </c>
      <c r="E234" s="358" t="s">
        <v>514</v>
      </c>
      <c r="F234" s="358" t="s">
        <v>499</v>
      </c>
      <c r="G234" s="312" t="s">
        <v>575</v>
      </c>
      <c r="H234" s="264">
        <v>0</v>
      </c>
      <c r="I234" s="263"/>
      <c r="J234" s="263"/>
      <c r="K234" s="262"/>
      <c r="L234" s="261"/>
    </row>
    <row r="235" spans="1:12" s="260" customFormat="1" ht="13.5" hidden="1" thickBot="1">
      <c r="A235" s="322"/>
      <c r="B235" s="88"/>
      <c r="C235" s="87"/>
      <c r="D235" s="358" t="s">
        <v>500</v>
      </c>
      <c r="E235" s="358" t="s">
        <v>518</v>
      </c>
      <c r="F235" s="358" t="s">
        <v>499</v>
      </c>
      <c r="G235" s="312" t="s">
        <v>520</v>
      </c>
      <c r="H235" s="294">
        <v>0</v>
      </c>
      <c r="I235" s="321"/>
      <c r="J235" s="321">
        <v>750413124.84411395</v>
      </c>
      <c r="K235" s="320"/>
      <c r="L235" s="261"/>
    </row>
    <row r="236" spans="1:12" s="260" customFormat="1" ht="13.5" hidden="1" thickBot="1">
      <c r="A236" s="359"/>
      <c r="B236" s="358"/>
      <c r="C236" s="87"/>
      <c r="D236" s="358" t="s">
        <v>500</v>
      </c>
      <c r="E236" s="358" t="s">
        <v>518</v>
      </c>
      <c r="F236" s="358" t="s">
        <v>498</v>
      </c>
      <c r="G236" s="312" t="s">
        <v>574</v>
      </c>
      <c r="H236" s="264">
        <v>0</v>
      </c>
      <c r="I236" s="263"/>
      <c r="J236" s="263"/>
      <c r="K236" s="262"/>
      <c r="L236" s="261"/>
    </row>
    <row r="237" spans="1:12" s="260" customFormat="1" ht="13.5" hidden="1" thickBot="1">
      <c r="A237" s="359"/>
      <c r="B237" s="358"/>
      <c r="C237" s="87"/>
      <c r="D237" s="358" t="s">
        <v>500</v>
      </c>
      <c r="E237" s="358" t="s">
        <v>518</v>
      </c>
      <c r="F237" s="358">
        <v>13</v>
      </c>
      <c r="G237" s="312" t="s">
        <v>573</v>
      </c>
      <c r="H237" s="264">
        <v>0</v>
      </c>
      <c r="I237" s="263"/>
      <c r="J237" s="263"/>
      <c r="K237" s="262"/>
      <c r="L237" s="261"/>
    </row>
    <row r="238" spans="1:12" s="260" customFormat="1" ht="13.5" hidden="1" thickBot="1">
      <c r="A238" s="359"/>
      <c r="B238" s="358"/>
      <c r="C238" s="87"/>
      <c r="D238" s="358" t="s">
        <v>500</v>
      </c>
      <c r="E238" s="358" t="s">
        <v>514</v>
      </c>
      <c r="F238" s="319" t="s">
        <v>514</v>
      </c>
      <c r="G238" s="312" t="s">
        <v>515</v>
      </c>
      <c r="H238" s="264">
        <v>0</v>
      </c>
      <c r="I238" s="263"/>
      <c r="J238" s="263"/>
      <c r="K238" s="262"/>
      <c r="L238" s="261"/>
    </row>
    <row r="239" spans="1:12" s="260" customFormat="1" ht="26.25" hidden="1" thickBot="1">
      <c r="A239" s="359"/>
      <c r="B239" s="358"/>
      <c r="C239" s="87"/>
      <c r="D239" s="358" t="s">
        <v>500</v>
      </c>
      <c r="E239" s="358" t="s">
        <v>503</v>
      </c>
      <c r="F239" s="358"/>
      <c r="G239" s="312" t="s">
        <v>564</v>
      </c>
      <c r="H239" s="264"/>
      <c r="I239" s="263"/>
      <c r="J239" s="263"/>
      <c r="K239" s="262"/>
      <c r="L239" s="261"/>
    </row>
    <row r="240" spans="1:12" s="260" customFormat="1" ht="13.5" hidden="1" thickBot="1">
      <c r="A240" s="311" t="s">
        <v>497</v>
      </c>
      <c r="B240" s="310"/>
      <c r="C240" s="54">
        <f>SUM(C230:C233)</f>
        <v>0</v>
      </c>
      <c r="D240" s="115"/>
      <c r="E240" s="115"/>
      <c r="F240" s="115"/>
      <c r="G240" s="395"/>
      <c r="H240" s="309">
        <f>SUM(H231:H239)</f>
        <v>0</v>
      </c>
      <c r="I240" s="328">
        <f>+C240-H240</f>
        <v>0</v>
      </c>
      <c r="J240" s="318"/>
      <c r="K240" s="262">
        <f>+C240-H240</f>
        <v>0</v>
      </c>
      <c r="L240" s="261"/>
    </row>
    <row r="241" spans="1:12" s="260" customFormat="1" ht="13.5" hidden="1" thickBot="1">
      <c r="A241" s="170" t="s">
        <v>11</v>
      </c>
      <c r="B241" s="169"/>
      <c r="C241" s="169"/>
      <c r="D241" s="358"/>
      <c r="E241" s="358"/>
      <c r="F241" s="358"/>
      <c r="G241" s="312"/>
      <c r="H241" s="294"/>
      <c r="I241" s="293"/>
      <c r="J241" s="293"/>
      <c r="K241" s="262"/>
      <c r="L241" s="261"/>
    </row>
    <row r="242" spans="1:12" s="260" customFormat="1" ht="13.5" hidden="1" thickBot="1">
      <c r="A242" s="359" t="str">
        <f>+'[9]Clasific. Económica de Ingresos'!A98</f>
        <v>1.3.3.1.09.00.0.0.000</v>
      </c>
      <c r="B242" s="169" t="s">
        <v>572</v>
      </c>
      <c r="C242" s="87">
        <f>SUM('[9]Clasific. Económica de Ingresos'!C98)</f>
        <v>0</v>
      </c>
      <c r="D242" s="358"/>
      <c r="E242" s="358"/>
      <c r="F242" s="358"/>
      <c r="G242" s="312"/>
      <c r="H242" s="294"/>
      <c r="I242" s="293"/>
      <c r="J242" s="293"/>
      <c r="K242" s="262"/>
      <c r="L242" s="261"/>
    </row>
    <row r="243" spans="1:12" s="260" customFormat="1" ht="13.5" hidden="1" thickBot="1">
      <c r="A243" s="314"/>
      <c r="B243" s="313"/>
      <c r="C243" s="87"/>
      <c r="D243" s="358" t="s">
        <v>510</v>
      </c>
      <c r="E243" s="358" t="s">
        <v>499</v>
      </c>
      <c r="F243" s="358" t="s">
        <v>509</v>
      </c>
      <c r="G243" s="312" t="s">
        <v>565</v>
      </c>
      <c r="H243" s="264">
        <v>0</v>
      </c>
      <c r="I243" s="263"/>
      <c r="J243" s="263"/>
      <c r="K243" s="262" t="e">
        <f>+#REF!</f>
        <v>#REF!</v>
      </c>
      <c r="L243" s="261" t="e">
        <f>+H243-K243</f>
        <v>#REF!</v>
      </c>
    </row>
    <row r="244" spans="1:12" s="260" customFormat="1" ht="13.5" hidden="1" thickBot="1">
      <c r="A244" s="359"/>
      <c r="B244" s="358"/>
      <c r="C244" s="87"/>
      <c r="D244" s="358" t="s">
        <v>507</v>
      </c>
      <c r="E244" s="358">
        <v>29</v>
      </c>
      <c r="F244" s="358"/>
      <c r="G244" s="312" t="str">
        <f>+'[9]Egresos Programa II General'!B39</f>
        <v>Por incumplimiento de Deberes de los Propietarios BI</v>
      </c>
      <c r="H244" s="264">
        <v>0</v>
      </c>
      <c r="I244" s="263"/>
      <c r="J244" s="263"/>
      <c r="K244" s="262"/>
      <c r="L244" s="261"/>
    </row>
    <row r="245" spans="1:12" s="260" customFormat="1" ht="13.5" hidden="1" thickBot="1">
      <c r="A245" s="359"/>
      <c r="B245" s="358"/>
      <c r="C245" s="87"/>
      <c r="D245" s="358" t="s">
        <v>500</v>
      </c>
      <c r="E245" s="358" t="s">
        <v>499</v>
      </c>
      <c r="F245" s="358" t="s">
        <v>501</v>
      </c>
      <c r="G245" s="312" t="str">
        <f>+'[9]Egresos Programa III General'!B18</f>
        <v>Mejoras en las instalaciones de CENCINAI de Río Segundo</v>
      </c>
      <c r="H245" s="264">
        <v>0</v>
      </c>
      <c r="I245" s="263">
        <v>0</v>
      </c>
      <c r="J245" s="263"/>
      <c r="K245" s="262"/>
      <c r="L245" s="261"/>
    </row>
    <row r="246" spans="1:12" s="315" customFormat="1" ht="13.5" hidden="1" thickBot="1">
      <c r="A246" s="311" t="s">
        <v>497</v>
      </c>
      <c r="B246" s="310"/>
      <c r="C246" s="54">
        <f>SUM(C242:C244)</f>
        <v>0</v>
      </c>
      <c r="D246" s="115"/>
      <c r="E246" s="115"/>
      <c r="F246" s="115"/>
      <c r="G246" s="395"/>
      <c r="H246" s="309">
        <f>SUM(H243:H245)</f>
        <v>0</v>
      </c>
      <c r="I246" s="328">
        <f>+C246-H246</f>
        <v>0</v>
      </c>
      <c r="J246" s="76"/>
      <c r="K246" s="317">
        <f>+C246-H246</f>
        <v>0</v>
      </c>
      <c r="L246" s="316"/>
    </row>
    <row r="247" spans="1:12" s="260" customFormat="1" ht="13.5" hidden="1" thickBot="1">
      <c r="A247" s="300"/>
      <c r="B247" s="299"/>
      <c r="C247" s="298"/>
      <c r="D247" s="77"/>
      <c r="E247" s="77"/>
      <c r="F247" s="77"/>
      <c r="G247" s="312"/>
      <c r="H247" s="297"/>
      <c r="I247" s="296"/>
      <c r="J247" s="296"/>
      <c r="K247" s="262"/>
      <c r="L247" s="261"/>
    </row>
    <row r="248" spans="1:12" s="260" customFormat="1" ht="13.5" hidden="1" thickBot="1">
      <c r="A248" s="359" t="str">
        <f>+'[9]Clasific. Económica de Ingresos'!A103</f>
        <v>1.3.4.1.00.00.0.0.000</v>
      </c>
      <c r="B248" s="299" t="s">
        <v>571</v>
      </c>
      <c r="C248" s="87">
        <f>SUM('[9]Clasific. Económica de Ingresos'!C103)</f>
        <v>0</v>
      </c>
      <c r="D248" s="358"/>
      <c r="E248" s="358"/>
      <c r="F248" s="358"/>
      <c r="G248" s="312"/>
      <c r="H248" s="294"/>
      <c r="I248" s="293"/>
      <c r="J248" s="293"/>
      <c r="K248" s="262"/>
      <c r="L248" s="261"/>
    </row>
    <row r="249" spans="1:12" s="260" customFormat="1" ht="26.25" hidden="1" thickBot="1">
      <c r="A249" s="359"/>
      <c r="B249" s="358"/>
      <c r="C249" s="87"/>
      <c r="D249" s="358" t="s">
        <v>510</v>
      </c>
      <c r="E249" s="358" t="s">
        <v>505</v>
      </c>
      <c r="F249" s="358"/>
      <c r="G249" s="312" t="str">
        <f>+[9]ProgramaI!B30</f>
        <v>Consejo Nacional de Personas con Discapacidad (CONAPDIS) Ley N°9303</v>
      </c>
      <c r="H249" s="264">
        <v>0</v>
      </c>
      <c r="I249" s="263"/>
      <c r="J249" s="263"/>
      <c r="K249" s="262"/>
      <c r="L249" s="261"/>
    </row>
    <row r="250" spans="1:12" s="260" customFormat="1" ht="13.5" hidden="1" thickBot="1">
      <c r="A250" s="359"/>
      <c r="B250" s="358"/>
      <c r="C250" s="87"/>
      <c r="D250" s="358" t="s">
        <v>510</v>
      </c>
      <c r="E250" s="358" t="s">
        <v>505</v>
      </c>
      <c r="F250" s="358"/>
      <c r="G250" s="312" t="str">
        <f>+[9]ProgramaI!B32</f>
        <v xml:space="preserve">Comité Cantonal Deportes y Recreación </v>
      </c>
      <c r="H250" s="264">
        <v>0</v>
      </c>
      <c r="I250" s="263"/>
      <c r="J250" s="263">
        <f>+H250+H225+H231+H90+H213</f>
        <v>0</v>
      </c>
      <c r="K250" s="262"/>
      <c r="L250" s="261"/>
    </row>
    <row r="251" spans="1:12" s="260" customFormat="1" ht="13.5" hidden="1" thickBot="1">
      <c r="A251" s="359"/>
      <c r="B251" s="358"/>
      <c r="C251" s="87"/>
      <c r="D251" s="358" t="s">
        <v>510</v>
      </c>
      <c r="E251" s="358" t="s">
        <v>505</v>
      </c>
      <c r="F251" s="358"/>
      <c r="G251" s="312" t="str">
        <f>+[9]ProgramaI!B46</f>
        <v>Reintegros o devoluciones</v>
      </c>
      <c r="H251" s="264">
        <v>0</v>
      </c>
      <c r="I251" s="263"/>
      <c r="J251" s="263"/>
      <c r="K251" s="262"/>
      <c r="L251" s="261"/>
    </row>
    <row r="252" spans="1:12" s="260" customFormat="1" ht="26.25" hidden="1" thickBot="1">
      <c r="A252" s="314"/>
      <c r="B252" s="313"/>
      <c r="C252" s="87"/>
      <c r="D252" s="358" t="s">
        <v>500</v>
      </c>
      <c r="E252" s="358" t="s">
        <v>499</v>
      </c>
      <c r="F252" s="358" t="s">
        <v>505</v>
      </c>
      <c r="G252" s="312" t="str">
        <f>+'[9]Egresos Programa III General'!B17</f>
        <v>Construcción de Biblioteca  Municipal en Salón Comunal Santa Rita</v>
      </c>
      <c r="H252" s="294">
        <v>0</v>
      </c>
      <c r="I252" s="263"/>
      <c r="J252" s="263">
        <f>+H252+H639</f>
        <v>0</v>
      </c>
      <c r="K252" s="262"/>
      <c r="L252" s="261"/>
    </row>
    <row r="253" spans="1:12" s="260" customFormat="1" ht="13.5" hidden="1" thickBot="1">
      <c r="A253" s="314"/>
      <c r="B253" s="313"/>
      <c r="C253" s="87"/>
      <c r="D253" s="358" t="s">
        <v>500</v>
      </c>
      <c r="E253" s="358" t="s">
        <v>499</v>
      </c>
      <c r="F253" s="358" t="s">
        <v>518</v>
      </c>
      <c r="G253" s="312" t="str">
        <f>+'[9]Egresos Programa III General'!B19</f>
        <v>Construcción I etapa Salón Multiusos San Rafael</v>
      </c>
      <c r="H253" s="294">
        <v>0</v>
      </c>
      <c r="I253" s="263"/>
      <c r="J253" s="263"/>
      <c r="K253" s="262"/>
      <c r="L253" s="261"/>
    </row>
    <row r="254" spans="1:12" s="260" customFormat="1" ht="13.5" hidden="1" thickBot="1">
      <c r="A254" s="359"/>
      <c r="B254" s="169"/>
      <c r="C254" s="87"/>
      <c r="D254" s="358" t="s">
        <v>500</v>
      </c>
      <c r="E254" s="358" t="s">
        <v>514</v>
      </c>
      <c r="F254" s="358" t="s">
        <v>514</v>
      </c>
      <c r="G254" s="312" t="s">
        <v>515</v>
      </c>
      <c r="H254" s="264"/>
      <c r="I254" s="293"/>
      <c r="J254" s="293">
        <f>SUM(H254:H257)</f>
        <v>0</v>
      </c>
      <c r="K254" s="262"/>
      <c r="L254" s="261"/>
    </row>
    <row r="255" spans="1:12" s="260" customFormat="1" ht="13.5" hidden="1" thickBot="1">
      <c r="A255" s="359"/>
      <c r="B255" s="358"/>
      <c r="C255" s="87"/>
      <c r="D255" s="358" t="s">
        <v>500</v>
      </c>
      <c r="E255" s="358" t="s">
        <v>518</v>
      </c>
      <c r="F255" s="358" t="s">
        <v>499</v>
      </c>
      <c r="G255" s="312" t="s">
        <v>520</v>
      </c>
      <c r="H255" s="264"/>
      <c r="I255" s="263"/>
      <c r="J255" s="263"/>
      <c r="K255" s="262">
        <f>+H255+H703</f>
        <v>0</v>
      </c>
      <c r="L255" s="261"/>
    </row>
    <row r="256" spans="1:12" s="260" customFormat="1" ht="13.5" hidden="1" thickBot="1">
      <c r="A256" s="359"/>
      <c r="B256" s="358"/>
      <c r="C256" s="87"/>
      <c r="D256" s="358" t="s">
        <v>500</v>
      </c>
      <c r="E256" s="358" t="s">
        <v>503</v>
      </c>
      <c r="F256" s="358"/>
      <c r="G256" s="312" t="s">
        <v>563</v>
      </c>
      <c r="H256" s="264"/>
      <c r="I256" s="263"/>
      <c r="J256" s="263"/>
      <c r="K256" s="262"/>
      <c r="L256" s="261"/>
    </row>
    <row r="257" spans="1:12" s="260" customFormat="1" ht="13.5" hidden="1" thickBot="1">
      <c r="A257" s="359"/>
      <c r="B257" s="358"/>
      <c r="C257" s="87"/>
      <c r="D257" s="358" t="s">
        <v>500</v>
      </c>
      <c r="E257" s="358" t="s">
        <v>498</v>
      </c>
      <c r="F257" s="295"/>
      <c r="G257" s="312" t="s">
        <v>570</v>
      </c>
      <c r="H257" s="264">
        <v>0</v>
      </c>
      <c r="I257" s="263"/>
      <c r="J257" s="263"/>
      <c r="K257" s="262"/>
      <c r="L257" s="261"/>
    </row>
    <row r="258" spans="1:12" s="260" customFormat="1" ht="13.5" hidden="1" thickBot="1">
      <c r="A258" s="311" t="s">
        <v>497</v>
      </c>
      <c r="B258" s="310"/>
      <c r="C258" s="54">
        <f>SUM(C248:C249)</f>
        <v>0</v>
      </c>
      <c r="D258" s="115"/>
      <c r="E258" s="115"/>
      <c r="F258" s="115"/>
      <c r="G258" s="395"/>
      <c r="H258" s="309">
        <f>SUM(H249:H257)</f>
        <v>0</v>
      </c>
      <c r="I258" s="328">
        <f>+C258-H258</f>
        <v>0</v>
      </c>
      <c r="J258" s="76"/>
      <c r="K258" s="262"/>
      <c r="L258" s="261"/>
    </row>
    <row r="259" spans="1:12" ht="13.5" hidden="1" thickBot="1">
      <c r="A259" s="149"/>
      <c r="B259" s="172"/>
      <c r="C259" s="172"/>
      <c r="D259" s="278"/>
      <c r="E259" s="278"/>
      <c r="F259" s="278"/>
      <c r="G259" s="396"/>
      <c r="H259" s="308"/>
      <c r="I259" s="307"/>
      <c r="J259" s="307"/>
    </row>
    <row r="260" spans="1:12" ht="13.5" hidden="1" thickBot="1">
      <c r="A260" s="363" t="str">
        <f>+'[9]Clasific. Económica de Ingresos'!A70</f>
        <v>1.3.1.2.05.04.5.0.000</v>
      </c>
      <c r="B260" s="172" t="s">
        <v>388</v>
      </c>
      <c r="C260" s="167">
        <f>+'[9]Clasific. Económica de Ingresos'!C70</f>
        <v>0</v>
      </c>
      <c r="D260" s="364" t="s">
        <v>510</v>
      </c>
      <c r="E260" s="364" t="s">
        <v>499</v>
      </c>
      <c r="F260" s="364" t="s">
        <v>509</v>
      </c>
      <c r="G260" s="360" t="s">
        <v>565</v>
      </c>
      <c r="H260" s="189">
        <f>+C260*10%</f>
        <v>0</v>
      </c>
      <c r="I260" s="306"/>
      <c r="J260" s="306"/>
    </row>
    <row r="261" spans="1:12" ht="13.5" hidden="1" thickBot="1">
      <c r="A261" s="363"/>
      <c r="B261" s="364"/>
      <c r="C261" s="167"/>
      <c r="D261" s="364" t="s">
        <v>507</v>
      </c>
      <c r="E261" s="364">
        <v>29</v>
      </c>
      <c r="F261" s="364"/>
      <c r="G261" s="360" t="str">
        <f>+'[9]Egresos Programa II General'!B39</f>
        <v>Por incumplimiento de Deberes de los Propietarios BI</v>
      </c>
      <c r="H261" s="189">
        <v>0</v>
      </c>
      <c r="J261" s="305">
        <f>+H261+H244</f>
        <v>0</v>
      </c>
    </row>
    <row r="262" spans="1:12" s="177" customFormat="1" ht="13.5" hidden="1" thickBot="1">
      <c r="A262" s="183" t="s">
        <v>497</v>
      </c>
      <c r="B262" s="182"/>
      <c r="C262" s="157">
        <f>SUM(C260:C261)</f>
        <v>0</v>
      </c>
      <c r="D262" s="158"/>
      <c r="E262" s="158"/>
      <c r="F262" s="158"/>
      <c r="G262" s="180"/>
      <c r="H262" s="179">
        <f>SUM(H260:H261)</f>
        <v>0</v>
      </c>
      <c r="I262" s="199">
        <f>+C262-H262</f>
        <v>0</v>
      </c>
      <c r="J262" s="269"/>
      <c r="K262" s="178"/>
      <c r="L262" s="124"/>
    </row>
    <row r="263" spans="1:12">
      <c r="A263" s="221"/>
      <c r="B263" s="220"/>
      <c r="C263" s="301"/>
      <c r="D263" s="362"/>
      <c r="E263" s="362"/>
      <c r="F263" s="362"/>
      <c r="G263" s="195"/>
      <c r="H263" s="211"/>
      <c r="I263" s="236"/>
      <c r="J263" s="236"/>
    </row>
    <row r="264" spans="1:12">
      <c r="A264" s="363" t="str">
        <f>+'[9]Clasific. Económica de Ingresos'!A110</f>
        <v>1.4.1.2.01.00.0.0.000</v>
      </c>
      <c r="B264" s="192" t="s">
        <v>569</v>
      </c>
      <c r="C264" s="167">
        <f>SUM('[9]Clasific. Económica de Ingresos'!C110)</f>
        <v>33311611.73</v>
      </c>
      <c r="D264" s="364"/>
      <c r="E264" s="364"/>
      <c r="F264" s="364"/>
      <c r="G264" s="360"/>
      <c r="H264" s="189"/>
      <c r="I264" s="236"/>
      <c r="J264" s="236"/>
    </row>
    <row r="265" spans="1:12">
      <c r="A265" s="363"/>
      <c r="B265" s="364"/>
      <c r="C265" s="167"/>
      <c r="D265" s="364" t="s">
        <v>502</v>
      </c>
      <c r="E265" s="364">
        <v>23</v>
      </c>
      <c r="F265" s="364"/>
      <c r="G265" s="360" t="str">
        <f>+'[9]Egresos Programa II General'!B31</f>
        <v>Seguridad y Vigilancia en la Comunidad</v>
      </c>
      <c r="H265" s="200">
        <v>33311611.73</v>
      </c>
      <c r="I265" s="271"/>
      <c r="J265" s="271">
        <f>+H265+H516</f>
        <v>108109011.73</v>
      </c>
    </row>
    <row r="266" spans="1:12" ht="13.5" thickBot="1">
      <c r="A266" s="363"/>
      <c r="B266" s="238"/>
      <c r="C266" s="167"/>
      <c r="D266" s="364" t="s">
        <v>500</v>
      </c>
      <c r="E266" s="364" t="s">
        <v>498</v>
      </c>
      <c r="F266" s="364"/>
      <c r="G266" s="360" t="s">
        <v>549</v>
      </c>
      <c r="H266" s="189">
        <v>0</v>
      </c>
      <c r="I266" s="236"/>
      <c r="J266" s="236"/>
    </row>
    <row r="267" spans="1:12" s="177" customFormat="1" ht="13.5" thickBot="1">
      <c r="A267" s="183" t="s">
        <v>497</v>
      </c>
      <c r="B267" s="182"/>
      <c r="C267" s="157">
        <f>SUM(C264:C265)</f>
        <v>33311611.73</v>
      </c>
      <c r="D267" s="158"/>
      <c r="E267" s="158"/>
      <c r="F267" s="158"/>
      <c r="G267" s="180"/>
      <c r="H267" s="179">
        <f>SUM(H265:H266)</f>
        <v>33311611.73</v>
      </c>
      <c r="I267" s="199">
        <f>+C267-H267</f>
        <v>0</v>
      </c>
      <c r="J267" s="269"/>
      <c r="K267" s="178"/>
      <c r="L267" s="124"/>
    </row>
    <row r="268" spans="1:12">
      <c r="A268" s="363"/>
      <c r="B268" s="364"/>
      <c r="C268" s="167"/>
      <c r="D268" s="364"/>
      <c r="E268" s="364"/>
      <c r="F268" s="364"/>
      <c r="G268" s="360"/>
      <c r="H268" s="200"/>
      <c r="I268" s="271"/>
      <c r="J268" s="271"/>
    </row>
    <row r="269" spans="1:12" ht="13.5" thickBot="1">
      <c r="A269" s="363"/>
      <c r="B269" s="364"/>
      <c r="C269" s="62"/>
      <c r="D269" s="103"/>
      <c r="E269" s="103"/>
      <c r="F269" s="103"/>
      <c r="G269" s="360"/>
      <c r="H269" s="276"/>
      <c r="I269" s="275"/>
      <c r="J269" s="275"/>
    </row>
    <row r="270" spans="1:12">
      <c r="A270" s="361" t="str">
        <f>+'[9]Clasific. Económica de Ingresos'!A111</f>
        <v>1.4.1.2.02,00.0.0.000</v>
      </c>
      <c r="B270" s="304" t="str">
        <f>+'[9]Clasific. Económica de Ingresos'!B111</f>
        <v>Programas comites cantonales de la Persona Joven</v>
      </c>
      <c r="C270" s="176">
        <f>SUM('[9]Clasific. Económica de Ingresos'!C111)</f>
        <v>834026.31</v>
      </c>
      <c r="D270" s="362"/>
      <c r="E270" s="362"/>
      <c r="F270" s="362"/>
      <c r="G270" s="195"/>
      <c r="H270" s="211"/>
      <c r="I270" s="236"/>
      <c r="J270" s="236"/>
    </row>
    <row r="271" spans="1:12" ht="13.5" thickBot="1">
      <c r="A271" s="363"/>
      <c r="B271" s="364"/>
      <c r="C271" s="167"/>
      <c r="D271" s="364" t="s">
        <v>507</v>
      </c>
      <c r="E271" s="364">
        <v>10</v>
      </c>
      <c r="F271" s="364"/>
      <c r="G271" s="360" t="s">
        <v>526</v>
      </c>
      <c r="H271" s="200">
        <v>834026.31</v>
      </c>
      <c r="I271" s="271"/>
      <c r="J271" s="271"/>
    </row>
    <row r="272" spans="1:12" ht="13.5" hidden="1" thickBot="1">
      <c r="A272" s="163"/>
      <c r="B272" s="303"/>
      <c r="C272" s="162"/>
      <c r="D272" s="145" t="s">
        <v>507</v>
      </c>
      <c r="E272" s="145">
        <v>10</v>
      </c>
      <c r="F272" s="145"/>
      <c r="G272" s="207" t="s">
        <v>549</v>
      </c>
      <c r="H272" s="302">
        <v>0</v>
      </c>
      <c r="I272" s="236"/>
      <c r="J272" s="236"/>
    </row>
    <row r="273" spans="1:12" ht="13.5" thickBot="1">
      <c r="A273" s="183" t="s">
        <v>497</v>
      </c>
      <c r="B273" s="182"/>
      <c r="C273" s="157">
        <f>SUM(C270:C271)</f>
        <v>834026.31</v>
      </c>
      <c r="D273" s="158"/>
      <c r="E273" s="158"/>
      <c r="F273" s="158"/>
      <c r="G273" s="180"/>
      <c r="H273" s="179">
        <f>SUM(H271:H272)</f>
        <v>834026.31</v>
      </c>
      <c r="I273" s="199">
        <f>+C273-H273</f>
        <v>0</v>
      </c>
      <c r="J273" s="269"/>
      <c r="K273" s="274"/>
    </row>
    <row r="274" spans="1:12" hidden="1">
      <c r="A274" s="221" t="s">
        <v>11</v>
      </c>
      <c r="B274" s="220"/>
      <c r="C274" s="301"/>
      <c r="D274" s="362"/>
      <c r="E274" s="362"/>
      <c r="F274" s="362"/>
      <c r="G274" s="195"/>
      <c r="H274" s="211"/>
      <c r="I274" s="236"/>
      <c r="J274" s="236"/>
    </row>
    <row r="275" spans="1:12" hidden="1">
      <c r="A275" s="363" t="str">
        <f>+'[9]Clasific. Económica de Ingresos'!A113</f>
        <v>1.4.1.3.01.00.0.0.000</v>
      </c>
      <c r="B275" s="192" t="s">
        <v>568</v>
      </c>
      <c r="C275" s="167">
        <f>SUM('[9]Clasific. Económica de Ingresos'!C113)</f>
        <v>0</v>
      </c>
      <c r="D275" s="364"/>
      <c r="E275" s="364"/>
      <c r="F275" s="364"/>
      <c r="G275" s="360"/>
      <c r="H275" s="189"/>
      <c r="I275" s="236"/>
      <c r="J275" s="236"/>
    </row>
    <row r="276" spans="1:12" hidden="1">
      <c r="A276" s="363"/>
      <c r="B276" s="364"/>
      <c r="C276" s="167"/>
      <c r="D276" s="364" t="s">
        <v>507</v>
      </c>
      <c r="E276" s="364">
        <v>10</v>
      </c>
      <c r="F276" s="364"/>
      <c r="G276" s="360" t="s">
        <v>526</v>
      </c>
      <c r="H276" s="200">
        <v>0</v>
      </c>
      <c r="I276" s="271"/>
      <c r="J276" s="271">
        <v>28893259.879999999</v>
      </c>
    </row>
    <row r="277" spans="1:12" hidden="1">
      <c r="A277" s="363"/>
      <c r="B277" s="364"/>
      <c r="C277" s="167"/>
      <c r="D277" s="364" t="s">
        <v>507</v>
      </c>
      <c r="E277" s="364">
        <v>31</v>
      </c>
      <c r="F277" s="364"/>
      <c r="G277" s="360" t="str">
        <f>+'[9]Egresos Programa II General'!B43</f>
        <v>Aporte en Especie para Servicios Y Proyectos Comunitarios</v>
      </c>
      <c r="H277" s="200"/>
      <c r="I277" s="271"/>
      <c r="J277" s="271"/>
      <c r="K277" s="134">
        <f>H277+H286</f>
        <v>0</v>
      </c>
    </row>
    <row r="278" spans="1:12" hidden="1">
      <c r="A278" s="363"/>
      <c r="B278" s="364"/>
      <c r="C278" s="167"/>
      <c r="D278" s="364" t="s">
        <v>500</v>
      </c>
      <c r="E278" s="364" t="s">
        <v>503</v>
      </c>
      <c r="F278" s="167"/>
      <c r="G278" s="42" t="s">
        <v>187</v>
      </c>
      <c r="H278" s="200"/>
      <c r="I278" s="271"/>
      <c r="J278" s="271"/>
    </row>
    <row r="279" spans="1:12" hidden="1">
      <c r="A279" s="363"/>
      <c r="B279" s="364"/>
      <c r="C279" s="167"/>
      <c r="D279" s="364" t="s">
        <v>500</v>
      </c>
      <c r="E279" s="364" t="s">
        <v>503</v>
      </c>
      <c r="F279" s="167"/>
      <c r="G279" s="360" t="s">
        <v>563</v>
      </c>
      <c r="H279" s="200"/>
      <c r="I279" s="271"/>
      <c r="J279" s="271"/>
    </row>
    <row r="280" spans="1:12" ht="13.5" hidden="1" thickBot="1">
      <c r="A280" s="163"/>
      <c r="B280" s="364"/>
      <c r="C280" s="167"/>
      <c r="D280" s="364" t="s">
        <v>500</v>
      </c>
      <c r="E280" s="364">
        <v>6</v>
      </c>
      <c r="F280" s="364">
        <v>1</v>
      </c>
      <c r="G280" s="360" t="s">
        <v>567</v>
      </c>
      <c r="H280" s="200">
        <v>0</v>
      </c>
      <c r="I280" s="271"/>
      <c r="J280" s="271"/>
    </row>
    <row r="281" spans="1:12" ht="13.5" hidden="1" thickBot="1">
      <c r="A281" s="363"/>
      <c r="B281" s="364"/>
      <c r="C281" s="167"/>
      <c r="D281" s="364" t="s">
        <v>500</v>
      </c>
      <c r="E281" s="364" t="s">
        <v>514</v>
      </c>
      <c r="F281" s="364" t="s">
        <v>518</v>
      </c>
      <c r="G281" s="237" t="str">
        <f>+'[9]Egresos Programa III General'!B58</f>
        <v>III-02-16</v>
      </c>
      <c r="H281" s="200">
        <v>0</v>
      </c>
      <c r="I281" s="271"/>
      <c r="J281" s="271"/>
    </row>
    <row r="282" spans="1:12" s="177" customFormat="1" ht="13.5" hidden="1" thickBot="1">
      <c r="A282" s="183" t="s">
        <v>497</v>
      </c>
      <c r="B282" s="182"/>
      <c r="C282" s="157">
        <f>SUM(C275:C279)</f>
        <v>0</v>
      </c>
      <c r="D282" s="158"/>
      <c r="E282" s="158"/>
      <c r="F282" s="158"/>
      <c r="G282" s="180"/>
      <c r="H282" s="179">
        <f>SUM(H276:H281)</f>
        <v>0</v>
      </c>
      <c r="I282" s="199">
        <f>+C282-H282</f>
        <v>0</v>
      </c>
      <c r="J282" s="269"/>
      <c r="K282" s="134">
        <f>+C282-H282</f>
        <v>0</v>
      </c>
      <c r="L282" s="124"/>
    </row>
    <row r="283" spans="1:12" s="260" customFormat="1" hidden="1">
      <c r="A283" s="300"/>
      <c r="B283" s="299"/>
      <c r="C283" s="298"/>
      <c r="D283" s="77"/>
      <c r="E283" s="77"/>
      <c r="F283" s="77"/>
      <c r="G283" s="312"/>
      <c r="H283" s="297"/>
      <c r="I283" s="296"/>
      <c r="J283" s="296"/>
      <c r="K283" s="262"/>
      <c r="L283" s="261"/>
    </row>
    <row r="284" spans="1:12" s="260" customFormat="1" hidden="1">
      <c r="A284" s="170" t="str">
        <f>+'[9]Clasific. Económica de Ingresos'!A121</f>
        <v>2.1.2.1.01.00.0.0.000</v>
      </c>
      <c r="B284" s="169" t="s">
        <v>566</v>
      </c>
      <c r="C284" s="87">
        <f>SUM('[9]Clasific. Económica de Ingresos'!C121)</f>
        <v>0</v>
      </c>
      <c r="D284" s="358" t="s">
        <v>510</v>
      </c>
      <c r="E284" s="358" t="s">
        <v>499</v>
      </c>
      <c r="F284" s="358" t="s">
        <v>509</v>
      </c>
      <c r="G284" s="312" t="s">
        <v>565</v>
      </c>
      <c r="H284" s="294">
        <v>0</v>
      </c>
      <c r="I284" s="293"/>
      <c r="J284" s="293"/>
      <c r="K284" s="262"/>
      <c r="L284" s="261"/>
    </row>
    <row r="285" spans="1:12" hidden="1">
      <c r="A285" s="204"/>
      <c r="B285" s="203"/>
      <c r="C285" s="62"/>
      <c r="D285" s="62"/>
      <c r="E285" s="62"/>
      <c r="F285" s="62"/>
      <c r="G285" s="201"/>
      <c r="H285" s="189"/>
    </row>
    <row r="286" spans="1:12" s="279" customFormat="1" ht="25.5" hidden="1">
      <c r="A286" s="292"/>
      <c r="B286" s="290"/>
      <c r="C286" s="291"/>
      <c r="D286" s="290" t="s">
        <v>500</v>
      </c>
      <c r="E286" s="290" t="s">
        <v>503</v>
      </c>
      <c r="F286" s="290"/>
      <c r="G286" s="400" t="s">
        <v>564</v>
      </c>
      <c r="H286" s="289">
        <v>0</v>
      </c>
      <c r="I286" s="288"/>
      <c r="J286" s="288"/>
      <c r="K286" s="281"/>
      <c r="L286" s="280"/>
    </row>
    <row r="287" spans="1:12" s="260" customFormat="1" hidden="1">
      <c r="A287" s="359"/>
      <c r="B287" s="358"/>
      <c r="C287" s="87"/>
      <c r="D287" s="358" t="s">
        <v>500</v>
      </c>
      <c r="E287" s="358" t="s">
        <v>503</v>
      </c>
      <c r="F287" s="295"/>
      <c r="G287" s="312" t="s">
        <v>563</v>
      </c>
      <c r="H287" s="294">
        <v>0</v>
      </c>
      <c r="I287" s="293"/>
      <c r="J287" s="293"/>
      <c r="K287" s="262"/>
      <c r="L287" s="261"/>
    </row>
    <row r="288" spans="1:12" s="279" customFormat="1" ht="13.5" hidden="1" thickBot="1">
      <c r="A288" s="292"/>
      <c r="B288" s="290"/>
      <c r="C288" s="291"/>
      <c r="D288" s="290" t="s">
        <v>500</v>
      </c>
      <c r="E288" s="290" t="s">
        <v>503</v>
      </c>
      <c r="F288" s="290" t="s">
        <v>509</v>
      </c>
      <c r="G288" s="399" t="s">
        <v>187</v>
      </c>
      <c r="H288" s="289"/>
      <c r="I288" s="288"/>
      <c r="J288" s="288"/>
      <c r="K288" s="281"/>
      <c r="L288" s="280"/>
    </row>
    <row r="289" spans="1:12" s="279" customFormat="1" ht="13.5" hidden="1" thickBot="1">
      <c r="A289" s="287" t="s">
        <v>497</v>
      </c>
      <c r="B289" s="286"/>
      <c r="C289" s="285">
        <f>SUM(C284:C286)</f>
        <v>0</v>
      </c>
      <c r="D289" s="284"/>
      <c r="E289" s="284"/>
      <c r="F289" s="284"/>
      <c r="G289" s="398"/>
      <c r="H289" s="283">
        <f>SUM(H284:H288)</f>
        <v>0</v>
      </c>
      <c r="I289" s="397">
        <f>+C289-H289</f>
        <v>0</v>
      </c>
      <c r="J289" s="282"/>
      <c r="K289" s="281">
        <f>+C289-H289</f>
        <v>0</v>
      </c>
      <c r="L289" s="280"/>
    </row>
    <row r="290" spans="1:12" hidden="1">
      <c r="A290" s="363"/>
      <c r="B290" s="364"/>
      <c r="C290" s="167"/>
      <c r="D290" s="278"/>
      <c r="E290" s="278"/>
      <c r="F290" s="278"/>
      <c r="G290" s="396"/>
      <c r="H290" s="277"/>
      <c r="I290" s="273"/>
      <c r="J290" s="273"/>
    </row>
    <row r="291" spans="1:12" hidden="1">
      <c r="A291" s="363" t="str">
        <f>+'[9]Clasific. Económica de Ingresos'!A126</f>
        <v>2.2.1.1.00.00.0.0.000</v>
      </c>
      <c r="B291" s="192" t="s">
        <v>310</v>
      </c>
      <c r="C291" s="167">
        <f>+'[9]Clasific. Económica de Ingresos'!C126</f>
        <v>0</v>
      </c>
      <c r="D291" s="364"/>
      <c r="E291" s="364"/>
      <c r="F291" s="364"/>
      <c r="G291" s="360"/>
      <c r="H291" s="189"/>
      <c r="I291" s="236"/>
      <c r="J291" s="236"/>
    </row>
    <row r="292" spans="1:12" ht="13.5" hidden="1" thickBot="1">
      <c r="A292" s="363"/>
      <c r="B292" s="364"/>
      <c r="C292" s="167"/>
      <c r="D292" s="364" t="s">
        <v>507</v>
      </c>
      <c r="E292" s="364" t="s">
        <v>518</v>
      </c>
      <c r="F292" s="364" t="s">
        <v>509</v>
      </c>
      <c r="G292" s="205" t="s">
        <v>562</v>
      </c>
      <c r="H292" s="189">
        <v>0</v>
      </c>
      <c r="I292" s="236"/>
      <c r="J292" s="236"/>
    </row>
    <row r="293" spans="1:12" ht="13.5" hidden="1" thickBot="1">
      <c r="A293" s="183" t="s">
        <v>497</v>
      </c>
      <c r="B293" s="182"/>
      <c r="C293" s="157">
        <f>SUM(C291:C292)</f>
        <v>0</v>
      </c>
      <c r="D293" s="158"/>
      <c r="E293" s="158"/>
      <c r="F293" s="158"/>
      <c r="G293" s="180"/>
      <c r="H293" s="179">
        <f>SUM(H292:H292)</f>
        <v>0</v>
      </c>
      <c r="I293" s="199">
        <f>+C293-H293</f>
        <v>0</v>
      </c>
      <c r="J293" s="269"/>
    </row>
    <row r="294" spans="1:12" hidden="1">
      <c r="A294" s="363"/>
      <c r="B294" s="364"/>
      <c r="C294" s="167"/>
      <c r="D294" s="364"/>
      <c r="E294" s="364"/>
      <c r="F294" s="364"/>
      <c r="G294" s="360"/>
      <c r="H294" s="200"/>
      <c r="I294" s="271"/>
      <c r="J294" s="271"/>
    </row>
    <row r="295" spans="1:12" ht="25.5" hidden="1">
      <c r="A295" s="363" t="str">
        <f>+'[9]Clasific. Económica de Ingresos'!A133</f>
        <v>2.4.1.1.01.00.0.0.000</v>
      </c>
      <c r="B295" s="238" t="s">
        <v>561</v>
      </c>
      <c r="C295" s="270">
        <f>SUM('[9]Clasific. Económica de Ingresos'!C133)</f>
        <v>0</v>
      </c>
      <c r="D295" s="364"/>
      <c r="E295" s="364"/>
      <c r="F295" s="364"/>
      <c r="G295" s="360"/>
      <c r="H295" s="189"/>
      <c r="I295" s="236"/>
      <c r="J295" s="236"/>
      <c r="K295" s="120"/>
      <c r="L295" s="120"/>
    </row>
    <row r="296" spans="1:12" hidden="1">
      <c r="A296" s="363"/>
      <c r="B296" s="238"/>
      <c r="C296" s="270"/>
      <c r="D296" s="364" t="s">
        <v>500</v>
      </c>
      <c r="E296" s="364" t="s">
        <v>514</v>
      </c>
      <c r="F296" s="364" t="s">
        <v>499</v>
      </c>
      <c r="G296" s="360" t="s">
        <v>560</v>
      </c>
      <c r="H296" s="189">
        <v>0</v>
      </c>
      <c r="I296" s="236"/>
      <c r="J296" s="236"/>
      <c r="K296" s="120"/>
      <c r="L296" s="120"/>
    </row>
    <row r="297" spans="1:12" hidden="1">
      <c r="A297" s="363"/>
      <c r="B297" s="238"/>
      <c r="C297" s="270"/>
      <c r="D297" s="364" t="s">
        <v>500</v>
      </c>
      <c r="E297" s="364" t="s">
        <v>514</v>
      </c>
      <c r="F297" s="364" t="s">
        <v>513</v>
      </c>
      <c r="G297" s="360" t="s">
        <v>559</v>
      </c>
      <c r="H297" s="189">
        <v>0</v>
      </c>
      <c r="I297" s="236"/>
      <c r="J297" s="236"/>
      <c r="K297" s="120"/>
      <c r="L297" s="120"/>
    </row>
    <row r="298" spans="1:12" hidden="1">
      <c r="A298" s="363"/>
      <c r="B298" s="238"/>
      <c r="C298" s="270"/>
      <c r="D298" s="364" t="s">
        <v>500</v>
      </c>
      <c r="E298" s="364" t="s">
        <v>514</v>
      </c>
      <c r="F298" s="364" t="s">
        <v>505</v>
      </c>
      <c r="G298" s="360" t="s">
        <v>558</v>
      </c>
      <c r="H298" s="189">
        <v>0</v>
      </c>
      <c r="I298" s="236"/>
      <c r="J298" s="236"/>
      <c r="K298" s="120"/>
      <c r="L298" s="120"/>
    </row>
    <row r="299" spans="1:12" ht="13.5" hidden="1" thickBot="1">
      <c r="A299" s="363"/>
      <c r="B299" s="364"/>
      <c r="C299" s="167"/>
      <c r="D299" s="364" t="s">
        <v>500</v>
      </c>
      <c r="E299" s="364">
        <v>7</v>
      </c>
      <c r="F299" s="364"/>
      <c r="G299" s="360" t="s">
        <v>557</v>
      </c>
      <c r="H299" s="200">
        <v>0</v>
      </c>
      <c r="I299" s="271"/>
      <c r="J299" s="271"/>
      <c r="K299" s="120"/>
      <c r="L299" s="120"/>
    </row>
    <row r="300" spans="1:12" ht="13.5" hidden="1" thickBot="1">
      <c r="A300" s="183" t="s">
        <v>497</v>
      </c>
      <c r="B300" s="182"/>
      <c r="C300" s="157">
        <f>SUM(C295:C299)</f>
        <v>0</v>
      </c>
      <c r="D300" s="158"/>
      <c r="E300" s="158"/>
      <c r="F300" s="158"/>
      <c r="G300" s="180"/>
      <c r="H300" s="179">
        <f>SUM(H296:H299)</f>
        <v>0</v>
      </c>
      <c r="I300" s="199">
        <f>+C300-H300</f>
        <v>0</v>
      </c>
      <c r="J300" s="269"/>
      <c r="K300" s="120"/>
      <c r="L300" s="120"/>
    </row>
    <row r="301" spans="1:12" hidden="1">
      <c r="A301" s="363"/>
      <c r="B301" s="364"/>
      <c r="C301" s="62"/>
      <c r="D301" s="103"/>
      <c r="E301" s="103"/>
      <c r="F301" s="103"/>
      <c r="G301" s="360"/>
      <c r="H301" s="276"/>
      <c r="I301" s="275"/>
      <c r="J301" s="275"/>
      <c r="K301" s="120"/>
      <c r="L301" s="120"/>
    </row>
    <row r="302" spans="1:12" hidden="1">
      <c r="A302" s="363" t="str">
        <f>+'[9]Clasific. Económica de Ingresos'!A134</f>
        <v>2.4.1.1.02.00.0.0.000</v>
      </c>
      <c r="B302" s="238" t="str">
        <f>+'[9]Clasific. Económica de Ingresos'!B134</f>
        <v>Ley 8316 Fondo de Alcantarillados</v>
      </c>
      <c r="C302" s="167">
        <f>SUM('[9]Clasific. Económica de Ingresos'!C134)</f>
        <v>0</v>
      </c>
      <c r="D302" s="364"/>
      <c r="E302" s="364"/>
      <c r="F302" s="364"/>
      <c r="G302" s="360"/>
      <c r="H302" s="189"/>
      <c r="I302" s="236"/>
      <c r="J302" s="236"/>
      <c r="K302" s="120"/>
      <c r="L302" s="120"/>
    </row>
    <row r="303" spans="1:12" hidden="1">
      <c r="A303" s="363"/>
      <c r="B303" s="238"/>
      <c r="C303" s="167"/>
      <c r="D303" s="364" t="s">
        <v>507</v>
      </c>
      <c r="E303" s="364">
        <v>13</v>
      </c>
      <c r="F303" s="364"/>
      <c r="G303" s="237" t="s">
        <v>556</v>
      </c>
      <c r="H303" s="189">
        <v>0</v>
      </c>
      <c r="I303" s="236"/>
      <c r="J303" s="236"/>
      <c r="K303" s="120"/>
      <c r="L303" s="120"/>
    </row>
    <row r="304" spans="1:12" hidden="1">
      <c r="A304" s="363"/>
      <c r="B304" s="364"/>
      <c r="C304" s="167"/>
      <c r="D304" s="364" t="s">
        <v>507</v>
      </c>
      <c r="E304" s="364">
        <v>30</v>
      </c>
      <c r="F304" s="364" t="s">
        <v>11</v>
      </c>
      <c r="G304" s="237" t="str">
        <f>+'[9]Egresos Programa II General'!B41</f>
        <v>Alcantarillado Pluvial</v>
      </c>
      <c r="H304" s="200">
        <v>0</v>
      </c>
      <c r="I304" s="271"/>
      <c r="J304" s="271"/>
      <c r="K304" s="120"/>
      <c r="L304" s="120"/>
    </row>
    <row r="305" spans="1:12" hidden="1">
      <c r="A305" s="363"/>
      <c r="B305" s="364"/>
      <c r="C305" s="167"/>
      <c r="D305" s="364" t="s">
        <v>500</v>
      </c>
      <c r="E305" s="364" t="s">
        <v>501</v>
      </c>
      <c r="F305" s="364">
        <v>2</v>
      </c>
      <c r="G305" s="237" t="str">
        <f>+'[9]Egresos Programa III General'!B76</f>
        <v>Construccion Tanque Almacenamiento los Llanos</v>
      </c>
      <c r="H305" s="200">
        <v>0</v>
      </c>
      <c r="I305" s="271"/>
      <c r="J305" s="271"/>
      <c r="K305" s="120"/>
      <c r="L305" s="120"/>
    </row>
    <row r="306" spans="1:12" hidden="1">
      <c r="A306" s="363"/>
      <c r="B306" s="364"/>
      <c r="C306" s="167"/>
      <c r="D306" s="364" t="s">
        <v>500</v>
      </c>
      <c r="E306" s="364" t="s">
        <v>501</v>
      </c>
      <c r="F306" s="364">
        <v>3</v>
      </c>
      <c r="G306" s="237" t="str">
        <f>+'[9]Egresos Programa III General'!B77</f>
        <v>Ley 8316 Mejoras Sistema Pluvial Urbanización Babilonia</v>
      </c>
      <c r="H306" s="200">
        <v>0</v>
      </c>
      <c r="I306" s="271"/>
      <c r="J306" s="271"/>
      <c r="K306" s="120"/>
      <c r="L306" s="120"/>
    </row>
    <row r="307" spans="1:12" ht="25.5" hidden="1">
      <c r="A307" s="363"/>
      <c r="B307" s="238"/>
      <c r="C307" s="167"/>
      <c r="D307" s="364" t="s">
        <v>500</v>
      </c>
      <c r="E307" s="364" t="s">
        <v>501</v>
      </c>
      <c r="F307" s="364" t="s">
        <v>513</v>
      </c>
      <c r="G307" s="237" t="str">
        <f>+'[9]Egresos Programa III General'!B78</f>
        <v>Mantenimiento de Tanques de Almacenamiento de Agua Potable</v>
      </c>
      <c r="H307" s="200"/>
      <c r="I307" s="236"/>
      <c r="J307" s="236"/>
      <c r="K307" s="120"/>
      <c r="L307" s="120"/>
    </row>
    <row r="308" spans="1:12" ht="25.5" hidden="1">
      <c r="A308" s="363"/>
      <c r="B308" s="238"/>
      <c r="C308" s="167"/>
      <c r="D308" s="364" t="s">
        <v>500</v>
      </c>
      <c r="E308" s="364" t="s">
        <v>501</v>
      </c>
      <c r="F308" s="364">
        <v>5</v>
      </c>
      <c r="G308" s="237" t="str">
        <f>+'[9]Egresos Programa III General'!B79</f>
        <v>Disseño Hidraulico sisdema de Disposición de Aguas Pluviales Noroeste de la Ciudad</v>
      </c>
      <c r="H308" s="200"/>
      <c r="I308" s="236"/>
      <c r="J308" s="236"/>
      <c r="K308" s="120"/>
      <c r="L308" s="120"/>
    </row>
    <row r="309" spans="1:12" hidden="1">
      <c r="A309" s="363"/>
      <c r="B309" s="238"/>
      <c r="C309" s="167"/>
      <c r="D309" s="364" t="s">
        <v>500</v>
      </c>
      <c r="E309" s="364">
        <v>5</v>
      </c>
      <c r="F309" s="364">
        <v>6</v>
      </c>
      <c r="G309" s="237" t="s">
        <v>555</v>
      </c>
      <c r="H309" s="189"/>
      <c r="I309" s="236"/>
      <c r="J309" s="236"/>
      <c r="K309" s="120"/>
      <c r="L309" s="120"/>
    </row>
    <row r="310" spans="1:12" ht="25.5" hidden="1">
      <c r="A310" s="363"/>
      <c r="B310" s="238"/>
      <c r="C310" s="167"/>
      <c r="D310" s="364" t="s">
        <v>500</v>
      </c>
      <c r="E310" s="364">
        <v>5</v>
      </c>
      <c r="F310" s="364">
        <v>7</v>
      </c>
      <c r="G310" s="237" t="s">
        <v>554</v>
      </c>
      <c r="H310" s="189"/>
      <c r="I310" s="236"/>
      <c r="J310" s="236"/>
      <c r="K310" s="120"/>
      <c r="L310" s="120"/>
    </row>
    <row r="311" spans="1:12" hidden="1">
      <c r="A311" s="363"/>
      <c r="B311" s="238"/>
      <c r="C311" s="167"/>
      <c r="D311" s="364" t="s">
        <v>500</v>
      </c>
      <c r="E311" s="364">
        <v>5</v>
      </c>
      <c r="F311" s="364">
        <v>8</v>
      </c>
      <c r="G311" s="237" t="s">
        <v>553</v>
      </c>
      <c r="H311" s="189">
        <v>0</v>
      </c>
      <c r="I311" s="236"/>
      <c r="J311" s="236"/>
      <c r="L311" s="120"/>
    </row>
    <row r="312" spans="1:12" hidden="1">
      <c r="A312" s="363"/>
      <c r="B312" s="238"/>
      <c r="C312" s="167"/>
      <c r="D312" s="364" t="s">
        <v>500</v>
      </c>
      <c r="E312" s="364">
        <v>5</v>
      </c>
      <c r="F312" s="364">
        <v>9</v>
      </c>
      <c r="G312" s="237" t="s">
        <v>552</v>
      </c>
      <c r="H312" s="189">
        <v>0</v>
      </c>
      <c r="I312" s="236"/>
      <c r="J312" s="236"/>
      <c r="L312" s="120"/>
    </row>
    <row r="313" spans="1:12" hidden="1">
      <c r="A313" s="204"/>
      <c r="B313" s="203"/>
      <c r="C313" s="62"/>
      <c r="D313" s="62"/>
      <c r="E313" s="62"/>
      <c r="F313" s="62"/>
      <c r="G313" s="201"/>
      <c r="H313" s="189"/>
    </row>
    <row r="314" spans="1:12" ht="25.5" hidden="1">
      <c r="A314" s="363"/>
      <c r="B314" s="238"/>
      <c r="C314" s="167"/>
      <c r="D314" s="364" t="s">
        <v>500</v>
      </c>
      <c r="E314" s="364">
        <v>5</v>
      </c>
      <c r="F314" s="364">
        <v>13</v>
      </c>
      <c r="G314" s="237" t="s">
        <v>551</v>
      </c>
      <c r="H314" s="189">
        <v>0</v>
      </c>
      <c r="I314" s="236"/>
      <c r="J314" s="236"/>
      <c r="L314" s="120"/>
    </row>
    <row r="315" spans="1:12" hidden="1">
      <c r="A315" s="363"/>
      <c r="B315" s="238"/>
      <c r="C315" s="167"/>
      <c r="D315" s="364" t="s">
        <v>500</v>
      </c>
      <c r="E315" s="364">
        <v>5</v>
      </c>
      <c r="F315" s="364">
        <v>14</v>
      </c>
      <c r="G315" s="237" t="s">
        <v>550</v>
      </c>
      <c r="H315" s="189">
        <v>0</v>
      </c>
      <c r="I315" s="236"/>
      <c r="J315" s="236"/>
      <c r="L315" s="120"/>
    </row>
    <row r="316" spans="1:12" hidden="1">
      <c r="A316" s="363"/>
      <c r="B316" s="238"/>
      <c r="C316" s="167"/>
      <c r="D316" s="364" t="s">
        <v>500</v>
      </c>
      <c r="E316" s="364">
        <v>6</v>
      </c>
      <c r="F316" s="364">
        <v>1</v>
      </c>
      <c r="G316" s="237" t="s">
        <v>520</v>
      </c>
      <c r="H316" s="189">
        <v>0</v>
      </c>
      <c r="I316" s="236"/>
      <c r="J316" s="236"/>
      <c r="L316" s="120"/>
    </row>
    <row r="317" spans="1:12" ht="13.5" hidden="1" thickBot="1">
      <c r="A317" s="363"/>
      <c r="B317" s="238"/>
      <c r="C317" s="167"/>
      <c r="D317" s="364" t="s">
        <v>500</v>
      </c>
      <c r="E317" s="364" t="s">
        <v>498</v>
      </c>
      <c r="F317" s="364"/>
      <c r="G317" s="360" t="s">
        <v>549</v>
      </c>
      <c r="H317" s="189">
        <v>0</v>
      </c>
      <c r="I317" s="236"/>
      <c r="J317" s="236"/>
      <c r="L317" s="120"/>
    </row>
    <row r="318" spans="1:12" ht="13.5" hidden="1" thickBot="1">
      <c r="A318" s="183" t="s">
        <v>497</v>
      </c>
      <c r="B318" s="182"/>
      <c r="C318" s="157">
        <f>SUM(C302:C317)</f>
        <v>0</v>
      </c>
      <c r="D318" s="158"/>
      <c r="E318" s="158"/>
      <c r="F318" s="158"/>
      <c r="G318" s="180"/>
      <c r="H318" s="179">
        <f>SUM(H303:H317)</f>
        <v>0</v>
      </c>
      <c r="I318" s="199">
        <f>+C318-H318</f>
        <v>0</v>
      </c>
      <c r="J318" s="269"/>
      <c r="K318" s="274"/>
      <c r="L318" s="120"/>
    </row>
    <row r="319" spans="1:12" hidden="1">
      <c r="A319" s="363"/>
      <c r="B319" s="364"/>
      <c r="C319" s="62"/>
      <c r="D319" s="103"/>
      <c r="E319" s="103"/>
      <c r="F319" s="103"/>
      <c r="G319" s="360"/>
      <c r="H319" s="276"/>
      <c r="I319" s="275"/>
      <c r="J319" s="275"/>
      <c r="L319" s="120"/>
    </row>
    <row r="320" spans="1:12" hidden="1">
      <c r="A320" s="363" t="str">
        <f>+'[9]Clasific. Económica de Ingresos'!A135</f>
        <v>2.4.1.1.03.00.0.0.000</v>
      </c>
      <c r="B320" s="238" t="str">
        <f>+'[9]Clasific. Económica de Ingresos'!B135</f>
        <v>Ministerio de Salud</v>
      </c>
      <c r="C320" s="167">
        <v>0</v>
      </c>
      <c r="D320" s="364"/>
      <c r="E320" s="364"/>
      <c r="F320" s="364"/>
      <c r="G320" s="360"/>
      <c r="H320" s="189"/>
      <c r="I320" s="236"/>
      <c r="J320" s="236"/>
      <c r="L320" s="120"/>
    </row>
    <row r="321" spans="1:12" ht="13.5" hidden="1" thickBot="1">
      <c r="A321" s="363"/>
      <c r="B321" s="364"/>
      <c r="C321" s="167"/>
      <c r="D321" s="364" t="s">
        <v>652</v>
      </c>
      <c r="E321" s="364">
        <v>10</v>
      </c>
      <c r="F321" s="364"/>
      <c r="G321" s="360" t="str">
        <f>+'[9]Egresos Programa II General'!B23</f>
        <v>Servicios Sociales Complementarios</v>
      </c>
      <c r="H321" s="200">
        <v>0</v>
      </c>
      <c r="I321" s="271"/>
      <c r="J321" s="271"/>
      <c r="L321" s="120"/>
    </row>
    <row r="322" spans="1:12" ht="13.5" hidden="1" thickBot="1">
      <c r="A322" s="183" t="s">
        <v>497</v>
      </c>
      <c r="B322" s="182"/>
      <c r="C322" s="157">
        <f>SUM(C320:C321)</f>
        <v>0</v>
      </c>
      <c r="D322" s="158"/>
      <c r="E322" s="158"/>
      <c r="F322" s="158"/>
      <c r="G322" s="180"/>
      <c r="H322" s="179">
        <f>SUM(H321:H321)</f>
        <v>0</v>
      </c>
      <c r="I322" s="199">
        <f>+C322-H322</f>
        <v>0</v>
      </c>
      <c r="J322" s="269"/>
      <c r="K322" s="274"/>
      <c r="L322" s="120"/>
    </row>
    <row r="323" spans="1:12" hidden="1">
      <c r="A323" s="363"/>
      <c r="B323" s="364"/>
      <c r="C323" s="62"/>
      <c r="D323" s="103"/>
      <c r="E323" s="103"/>
      <c r="F323" s="103"/>
      <c r="G323" s="360"/>
      <c r="H323" s="276"/>
      <c r="I323" s="275"/>
      <c r="J323" s="275"/>
      <c r="L323" s="120"/>
    </row>
    <row r="324" spans="1:12" ht="25.5" hidden="1">
      <c r="A324" s="363" t="str">
        <f>+'[9]Clasific. Económica de Ingresos'!A142</f>
        <v>2.4.1.3.01.00.0.0.001</v>
      </c>
      <c r="B324" s="192" t="s">
        <v>548</v>
      </c>
      <c r="C324" s="167">
        <f>SUM('[9]Clasific. Económica de Ingresos'!C142)</f>
        <v>0</v>
      </c>
      <c r="D324" s="364"/>
      <c r="E324" s="364"/>
      <c r="F324" s="364"/>
      <c r="G324" s="360"/>
      <c r="H324" s="189"/>
      <c r="I324" s="236"/>
      <c r="J324" s="236"/>
      <c r="L324" s="120"/>
    </row>
    <row r="325" spans="1:12" ht="13.5" hidden="1" thickBot="1">
      <c r="A325" s="363"/>
      <c r="B325" s="364"/>
      <c r="C325" s="167"/>
      <c r="D325" s="364" t="s">
        <v>500</v>
      </c>
      <c r="E325" s="364" t="s">
        <v>514</v>
      </c>
      <c r="F325" s="364" t="s">
        <v>499</v>
      </c>
      <c r="G325" s="360" t="s">
        <v>547</v>
      </c>
      <c r="H325" s="200">
        <v>0</v>
      </c>
      <c r="I325" s="271"/>
      <c r="J325" s="271"/>
      <c r="L325" s="120"/>
    </row>
    <row r="326" spans="1:12" ht="13.5" hidden="1" thickBot="1">
      <c r="A326" s="183" t="s">
        <v>497</v>
      </c>
      <c r="B326" s="182"/>
      <c r="C326" s="157">
        <f>SUM(C324:C325)</f>
        <v>0</v>
      </c>
      <c r="D326" s="158"/>
      <c r="E326" s="158"/>
      <c r="F326" s="158"/>
      <c r="G326" s="180"/>
      <c r="H326" s="179">
        <f>SUM(H325:H325)</f>
        <v>0</v>
      </c>
      <c r="I326" s="199">
        <f>+C326-H326</f>
        <v>0</v>
      </c>
      <c r="J326" s="269"/>
      <c r="K326" s="274"/>
      <c r="L326" s="120"/>
    </row>
    <row r="327" spans="1:12">
      <c r="A327" s="363"/>
      <c r="B327" s="364"/>
      <c r="C327" s="167"/>
      <c r="D327" s="278"/>
      <c r="E327" s="278"/>
      <c r="F327" s="278"/>
      <c r="G327" s="396"/>
      <c r="H327" s="277"/>
      <c r="I327" s="273"/>
      <c r="J327" s="273"/>
      <c r="L327" s="120"/>
    </row>
    <row r="328" spans="1:12">
      <c r="A328" s="363" t="str">
        <f>+'[9]Clasific. Económica de Ingresos'!A148</f>
        <v>2,4.3,1,00,00,0,0,001</v>
      </c>
      <c r="B328" s="192" t="str">
        <f>+'[9]Clasific. Económica de Ingresos'!B148</f>
        <v>Aporte de Cooperación Alemana</v>
      </c>
      <c r="C328" s="272">
        <f>+'[9]Clasific. Económica de Ingresos'!C148</f>
        <v>87612422.239999995</v>
      </c>
      <c r="D328" s="364"/>
      <c r="E328" s="364"/>
      <c r="F328" s="364"/>
      <c r="G328" s="360"/>
      <c r="H328" s="189"/>
      <c r="I328" s="236"/>
      <c r="J328" s="236"/>
      <c r="L328" s="120"/>
    </row>
    <row r="329" spans="1:12" ht="25.5">
      <c r="A329" s="363"/>
      <c r="B329" s="238"/>
      <c r="C329" s="167"/>
      <c r="D329" s="364" t="s">
        <v>500</v>
      </c>
      <c r="E329" s="364">
        <v>5</v>
      </c>
      <c r="F329" s="364">
        <v>12</v>
      </c>
      <c r="G329" s="392" t="str">
        <f>+'[9]Egresos Programa III General'!B74</f>
        <v>Plan Operación Mantenimiento y Desarrollo del Sistema de Saneamiento de la Municipalidad de Alajuela</v>
      </c>
      <c r="H329" s="189">
        <v>50482945.049999997</v>
      </c>
      <c r="I329" s="236"/>
      <c r="J329" s="236"/>
      <c r="L329" s="120"/>
    </row>
    <row r="330" spans="1:12" ht="13.5" thickBot="1">
      <c r="A330" s="363"/>
      <c r="B330" s="238"/>
      <c r="C330" s="167"/>
      <c r="D330" s="364" t="s">
        <v>500</v>
      </c>
      <c r="E330" s="364">
        <v>5</v>
      </c>
      <c r="F330" s="364">
        <v>44</v>
      </c>
      <c r="G330" s="392" t="str">
        <f>+'[9]Egresos Programa III General'!B106</f>
        <v>Cierre de Nacientes</v>
      </c>
      <c r="H330" s="189">
        <f>+'[9]Egresos Programa III General'!C106</f>
        <v>37129477.189999998</v>
      </c>
      <c r="I330" s="236"/>
      <c r="J330" s="236"/>
      <c r="L330" s="120"/>
    </row>
    <row r="331" spans="1:12" ht="13.5" thickBot="1">
      <c r="A331" s="183" t="s">
        <v>497</v>
      </c>
      <c r="B331" s="182"/>
      <c r="C331" s="157">
        <f>SUM(C328:C329)</f>
        <v>87612422.239999995</v>
      </c>
      <c r="D331" s="158"/>
      <c r="E331" s="158"/>
      <c r="F331" s="158"/>
      <c r="G331" s="180"/>
      <c r="H331" s="179">
        <f>SUM(H329:H330)</f>
        <v>87612422.239999995</v>
      </c>
      <c r="I331" s="199">
        <f>+C331-H331</f>
        <v>0</v>
      </c>
      <c r="J331" s="269"/>
      <c r="L331" s="120"/>
    </row>
    <row r="332" spans="1:12" ht="13.5" hidden="1" thickBot="1">
      <c r="A332" s="363"/>
      <c r="B332" s="364"/>
      <c r="C332" s="167"/>
      <c r="D332" s="364"/>
      <c r="E332" s="364"/>
      <c r="F332" s="364"/>
      <c r="G332" s="360"/>
      <c r="H332" s="200"/>
      <c r="I332" s="271"/>
      <c r="J332" s="271"/>
    </row>
    <row r="333" spans="1:12" ht="13.5" hidden="1" thickBot="1">
      <c r="A333" s="363" t="str">
        <f>+'[9]Clasific. Económica de Ingresos'!A138</f>
        <v>2.4.1.2.01.00.0.0.001</v>
      </c>
      <c r="B333" s="238" t="str">
        <f>+'[9]Clasific. Económica de Ingresos'!B138</f>
        <v>Fondo de Desarrollo Social y Asignaciones Familiares</v>
      </c>
      <c r="C333" s="270">
        <f>+'[9]Clasific. Económica de Ingresos'!C138</f>
        <v>0</v>
      </c>
      <c r="D333" s="364"/>
      <c r="E333" s="364"/>
      <c r="F333" s="364"/>
      <c r="G333" s="360"/>
      <c r="H333" s="189"/>
      <c r="I333" s="236"/>
      <c r="J333" s="236"/>
    </row>
    <row r="334" spans="1:12" ht="13.5" hidden="1" thickBot="1">
      <c r="A334" s="363"/>
      <c r="B334" s="238"/>
      <c r="C334" s="270"/>
      <c r="D334" s="364" t="s">
        <v>502</v>
      </c>
      <c r="E334" s="364">
        <v>10</v>
      </c>
      <c r="F334" s="364"/>
      <c r="G334" s="360" t="str">
        <f>+'[9]Egresos Programa II General'!B23</f>
        <v>Servicios Sociales Complementarios</v>
      </c>
      <c r="H334" s="189">
        <v>0</v>
      </c>
      <c r="I334" s="236"/>
      <c r="J334" s="236"/>
    </row>
    <row r="335" spans="1:12" ht="13.5" hidden="1" thickBot="1">
      <c r="A335" s="183" t="s">
        <v>497</v>
      </c>
      <c r="B335" s="182"/>
      <c r="C335" s="157">
        <f>SUM(C333:C334)</f>
        <v>0</v>
      </c>
      <c r="D335" s="158"/>
      <c r="E335" s="158"/>
      <c r="F335" s="158"/>
      <c r="G335" s="180"/>
      <c r="H335" s="179">
        <f>SUM(H334:H334)</f>
        <v>0</v>
      </c>
      <c r="I335" s="199">
        <f>+C335-H335</f>
        <v>0</v>
      </c>
      <c r="J335" s="269"/>
    </row>
    <row r="336" spans="1:12" s="164" customFormat="1">
      <c r="A336" s="268"/>
      <c r="B336" s="355"/>
      <c r="C336" s="267"/>
      <c r="D336" s="355"/>
      <c r="E336" s="355"/>
      <c r="F336" s="355"/>
      <c r="G336" s="342"/>
      <c r="H336" s="265"/>
      <c r="I336" s="87"/>
      <c r="J336" s="87"/>
      <c r="K336" s="166"/>
      <c r="L336" s="165"/>
    </row>
    <row r="337" spans="1:12" s="164" customFormat="1">
      <c r="A337" s="170" t="str">
        <f>+'[9]Clasific. Económica de Ingresos'!A157</f>
        <v>3.3.1.0.00.00.0.0.000</v>
      </c>
      <c r="B337" s="358" t="str">
        <f>+'[9]Clasific. Económica de Ingresos'!B157</f>
        <v>Superavit Libre</v>
      </c>
      <c r="C337" s="87">
        <f>+'[9]Clasific. Económica de Ingresos'!C157</f>
        <v>3821489886.5299997</v>
      </c>
      <c r="D337" s="358"/>
      <c r="E337" s="358"/>
      <c r="F337" s="358"/>
      <c r="G337" s="312"/>
      <c r="H337" s="168"/>
      <c r="I337" s="87"/>
      <c r="J337" s="87"/>
      <c r="K337" s="166"/>
      <c r="L337" s="165"/>
    </row>
    <row r="338" spans="1:12" s="164" customFormat="1">
      <c r="A338" s="170"/>
      <c r="B338" s="358"/>
      <c r="C338" s="87"/>
      <c r="D338" s="358" t="s">
        <v>510</v>
      </c>
      <c r="E338" s="358" t="s">
        <v>499</v>
      </c>
      <c r="F338" s="358"/>
      <c r="G338" s="312" t="s">
        <v>546</v>
      </c>
      <c r="H338" s="168">
        <f>+'[9]Egresos Programa I General'!E8</f>
        <v>63756752.100000001</v>
      </c>
      <c r="I338" s="87"/>
      <c r="J338" s="87"/>
      <c r="K338" s="166"/>
      <c r="L338" s="165"/>
    </row>
    <row r="339" spans="1:12" s="164" customFormat="1" hidden="1">
      <c r="A339" s="170"/>
      <c r="B339" s="358"/>
      <c r="C339" s="87"/>
      <c r="D339" s="358" t="s">
        <v>510</v>
      </c>
      <c r="E339" s="358" t="s">
        <v>514</v>
      </c>
      <c r="F339" s="358"/>
      <c r="G339" s="312" t="s">
        <v>545</v>
      </c>
      <c r="H339" s="168">
        <f>+'[9]Egresos Programa I General'!E10</f>
        <v>0</v>
      </c>
      <c r="I339" s="87"/>
      <c r="J339" s="87"/>
      <c r="K339" s="166"/>
      <c r="L339" s="165"/>
    </row>
    <row r="340" spans="1:12" s="164" customFormat="1">
      <c r="A340" s="170"/>
      <c r="B340" s="358"/>
      <c r="C340" s="87"/>
      <c r="D340" s="358" t="s">
        <v>510</v>
      </c>
      <c r="E340" s="358" t="s">
        <v>513</v>
      </c>
      <c r="F340" s="358"/>
      <c r="G340" s="312" t="s">
        <v>544</v>
      </c>
      <c r="H340" s="168">
        <f>+'[9]Egresos Programa I General'!E12</f>
        <v>26829338</v>
      </c>
      <c r="I340" s="87"/>
      <c r="J340" s="87"/>
      <c r="K340" s="166"/>
      <c r="L340" s="165"/>
    </row>
    <row r="341" spans="1:12" s="164" customFormat="1">
      <c r="A341" s="170"/>
      <c r="B341" s="358"/>
      <c r="C341" s="87"/>
      <c r="D341" s="358" t="s">
        <v>510</v>
      </c>
      <c r="E341" s="358" t="s">
        <v>505</v>
      </c>
      <c r="F341" s="358"/>
      <c r="G341" s="312" t="s">
        <v>651</v>
      </c>
      <c r="H341" s="168">
        <f>+[9]ProgramaI!E46</f>
        <v>25000000</v>
      </c>
      <c r="I341" s="87"/>
      <c r="J341" s="87">
        <f>+H341+H544+H547+H550+H553+H556+H566+H579+H582+H590</f>
        <v>847061276.63000011</v>
      </c>
      <c r="K341" s="166"/>
      <c r="L341" s="165"/>
    </row>
    <row r="342" spans="1:12" s="164" customFormat="1">
      <c r="A342" s="170"/>
      <c r="B342" s="358"/>
      <c r="C342" s="87"/>
      <c r="D342" s="358" t="s">
        <v>510</v>
      </c>
      <c r="E342" s="358" t="s">
        <v>505</v>
      </c>
      <c r="F342" s="358"/>
      <c r="G342" s="312" t="str">
        <f>+[9]ProgramaI!B32</f>
        <v xml:space="preserve">Comité Cantonal Deportes y Recreación </v>
      </c>
      <c r="H342" s="168">
        <v>4500000</v>
      </c>
      <c r="I342" s="87"/>
      <c r="J342" s="87"/>
      <c r="K342" s="166"/>
      <c r="L342" s="165"/>
    </row>
    <row r="343" spans="1:12" s="164" customFormat="1">
      <c r="A343" s="170"/>
      <c r="B343" s="358"/>
      <c r="C343" s="87"/>
      <c r="D343" s="358" t="s">
        <v>502</v>
      </c>
      <c r="E343" s="358">
        <v>10</v>
      </c>
      <c r="F343" s="358"/>
      <c r="G343" s="312" t="str">
        <f>+'[9]Egresos Programa II General'!B23</f>
        <v>Servicios Sociales Complementarios</v>
      </c>
      <c r="H343" s="168">
        <v>125000000</v>
      </c>
      <c r="I343" s="87"/>
      <c r="J343" s="87"/>
      <c r="K343" s="166"/>
      <c r="L343" s="165"/>
    </row>
    <row r="344" spans="1:12" s="164" customFormat="1">
      <c r="A344" s="170"/>
      <c r="B344" s="358"/>
      <c r="C344" s="87"/>
      <c r="D344" s="358" t="s">
        <v>500</v>
      </c>
      <c r="E344" s="358" t="s">
        <v>499</v>
      </c>
      <c r="F344" s="358">
        <v>11</v>
      </c>
      <c r="G344" s="259" t="str">
        <f>+'[9]Egresos Programa III General'!B13</f>
        <v xml:space="preserve">Construcción Comunal Urb. Las Abras Distriti San Rafael </v>
      </c>
      <c r="H344" s="168">
        <f>+'[9]Egresos Programa III General'!C13</f>
        <v>20000000</v>
      </c>
      <c r="I344" s="87"/>
      <c r="J344" s="87">
        <f>+H344+H567</f>
        <v>20000000</v>
      </c>
      <c r="K344" s="166"/>
      <c r="L344" s="165"/>
    </row>
    <row r="345" spans="1:12" s="164" customFormat="1">
      <c r="A345" s="170"/>
      <c r="B345" s="358"/>
      <c r="C345" s="87"/>
      <c r="D345" s="358" t="s">
        <v>500</v>
      </c>
      <c r="E345" s="358" t="s">
        <v>499</v>
      </c>
      <c r="F345" s="358">
        <v>14</v>
      </c>
      <c r="G345" s="259" t="str">
        <f>+'[9]Egresos Programa III General'!B14</f>
        <v>Construciión de la Fuerza Pública de Desamparados</v>
      </c>
      <c r="H345" s="168">
        <f>+'[9]Egresos Programa III General'!C14</f>
        <v>3032755.78</v>
      </c>
      <c r="I345" s="87"/>
      <c r="J345" s="87"/>
      <c r="K345" s="166"/>
      <c r="L345" s="165"/>
    </row>
    <row r="346" spans="1:12" s="164" customFormat="1">
      <c r="A346" s="170"/>
      <c r="B346" s="358"/>
      <c r="C346" s="87"/>
      <c r="D346" s="358" t="s">
        <v>500</v>
      </c>
      <c r="E346" s="358" t="s">
        <v>499</v>
      </c>
      <c r="F346" s="358">
        <v>15</v>
      </c>
      <c r="G346" s="259" t="str">
        <f>+'[9]Egresos Programa III General'!B15</f>
        <v>Mantenimiento de Edificios Mnicipales</v>
      </c>
      <c r="H346" s="168">
        <f>+'[9]Egresos Programa III General'!C15</f>
        <v>35000000</v>
      </c>
      <c r="I346" s="87"/>
      <c r="J346" s="87"/>
      <c r="K346" s="166"/>
      <c r="L346" s="165"/>
    </row>
    <row r="347" spans="1:12" s="164" customFormat="1">
      <c r="A347" s="170"/>
      <c r="B347" s="358"/>
      <c r="C347" s="87"/>
      <c r="D347" s="358" t="s">
        <v>500</v>
      </c>
      <c r="E347" s="358" t="s">
        <v>499</v>
      </c>
      <c r="F347" s="358">
        <v>24</v>
      </c>
      <c r="G347" s="259" t="str">
        <f>+'[9]Egresos Programa III General'!B24</f>
        <v>Mejoras infraestructura Escuela La Pradera de la Guácima</v>
      </c>
      <c r="H347" s="168">
        <f>+'[9]Egresos Programa III General'!C24</f>
        <v>12000000</v>
      </c>
      <c r="I347" s="87"/>
      <c r="J347" s="87"/>
      <c r="K347" s="166"/>
      <c r="L347" s="165"/>
    </row>
    <row r="348" spans="1:12" s="164" customFormat="1">
      <c r="A348" s="170"/>
      <c r="B348" s="358"/>
      <c r="C348" s="87"/>
      <c r="D348" s="358" t="s">
        <v>500</v>
      </c>
      <c r="E348" s="358" t="s">
        <v>499</v>
      </c>
      <c r="F348" s="358">
        <v>25</v>
      </c>
      <c r="G348" s="259" t="str">
        <f>+'[9]Egresos Programa III General'!B25</f>
        <v>Remodelación EBAIS San Isidro</v>
      </c>
      <c r="H348" s="168">
        <f>+'[9]Egresos Programa III General'!C25</f>
        <v>16000000</v>
      </c>
      <c r="I348" s="87"/>
      <c r="J348" s="87"/>
      <c r="K348" s="166"/>
      <c r="L348" s="165"/>
    </row>
    <row r="349" spans="1:12" s="164" customFormat="1" ht="25.5">
      <c r="A349" s="170"/>
      <c r="B349" s="358"/>
      <c r="C349" s="87"/>
      <c r="D349" s="358" t="s">
        <v>500</v>
      </c>
      <c r="E349" s="358" t="s">
        <v>499</v>
      </c>
      <c r="F349" s="358">
        <v>26</v>
      </c>
      <c r="G349" s="259" t="str">
        <f>+'[9]Egresos Programa III General'!B26</f>
        <v>Mejoras infraestructura salón comunal urbanización La Independencia</v>
      </c>
      <c r="H349" s="168">
        <f>+'[9]Egresos Programa III General'!C26</f>
        <v>30000000</v>
      </c>
      <c r="I349" s="87"/>
      <c r="J349" s="87"/>
      <c r="K349" s="166"/>
      <c r="L349" s="165"/>
    </row>
    <row r="350" spans="1:12" s="164" customFormat="1">
      <c r="A350" s="170"/>
      <c r="B350" s="358"/>
      <c r="C350" s="87"/>
      <c r="D350" s="358" t="s">
        <v>500</v>
      </c>
      <c r="E350" s="358" t="s">
        <v>499</v>
      </c>
      <c r="F350" s="358">
        <v>27</v>
      </c>
      <c r="G350" s="259" t="str">
        <f>+'[9]Egresos Programa III General'!B27</f>
        <v>Mejoras Ebais de Villa Bonita</v>
      </c>
      <c r="H350" s="168">
        <f>+'[9]Egresos Programa III General'!C27</f>
        <v>10000000</v>
      </c>
      <c r="I350" s="87"/>
      <c r="J350" s="87"/>
      <c r="K350" s="166"/>
      <c r="L350" s="165"/>
    </row>
    <row r="351" spans="1:12" s="164" customFormat="1">
      <c r="A351" s="170"/>
      <c r="B351" s="358"/>
      <c r="C351" s="87"/>
      <c r="D351" s="358" t="s">
        <v>500</v>
      </c>
      <c r="E351" s="358" t="s">
        <v>499</v>
      </c>
      <c r="F351" s="358">
        <v>28</v>
      </c>
      <c r="G351" s="259" t="str">
        <f>+'[9]Egresos Programa III General'!B28</f>
        <v>Construcción salón comunal El Coco</v>
      </c>
      <c r="H351" s="168">
        <f>+'[9]Egresos Programa III General'!C28</f>
        <v>45000000</v>
      </c>
      <c r="I351" s="87"/>
      <c r="J351" s="87"/>
      <c r="K351" s="166"/>
      <c r="L351" s="165"/>
    </row>
    <row r="352" spans="1:12" s="164" customFormat="1">
      <c r="A352" s="170"/>
      <c r="B352" s="358"/>
      <c r="C352" s="87"/>
      <c r="D352" s="358" t="s">
        <v>500</v>
      </c>
      <c r="E352" s="358" t="s">
        <v>499</v>
      </c>
      <c r="F352" s="358">
        <v>29</v>
      </c>
      <c r="G352" s="259" t="str">
        <f>+'[9]Egresos Programa III General'!B29</f>
        <v>Mejoras infraestructura escuela Miguel Obregón, Alajuela</v>
      </c>
      <c r="H352" s="168">
        <f>+'[9]Egresos Programa III General'!C29</f>
        <v>12000000</v>
      </c>
      <c r="I352" s="87"/>
      <c r="J352" s="87"/>
      <c r="K352" s="166"/>
      <c r="L352" s="165"/>
    </row>
    <row r="353" spans="1:12" s="164" customFormat="1">
      <c r="A353" s="170"/>
      <c r="B353" s="358"/>
      <c r="C353" s="87"/>
      <c r="D353" s="358" t="s">
        <v>500</v>
      </c>
      <c r="E353" s="358" t="s">
        <v>499</v>
      </c>
      <c r="F353" s="358">
        <v>30</v>
      </c>
      <c r="G353" s="259" t="str">
        <f>+'[9]Egresos Programa III General'!B31</f>
        <v>Consolidación de la Bodega Municipal</v>
      </c>
      <c r="H353" s="168">
        <f>+'[9]Egresos Programa III General'!C31</f>
        <v>120000000</v>
      </c>
      <c r="I353" s="87"/>
      <c r="J353" s="87"/>
      <c r="K353" s="166"/>
      <c r="L353" s="165"/>
    </row>
    <row r="354" spans="1:12" s="164" customFormat="1">
      <c r="A354" s="170"/>
      <c r="B354" s="358"/>
      <c r="C354" s="87"/>
      <c r="D354" s="358" t="s">
        <v>500</v>
      </c>
      <c r="E354" s="358" t="s">
        <v>499</v>
      </c>
      <c r="F354" s="358">
        <v>32</v>
      </c>
      <c r="G354" s="259" t="str">
        <f>+'[9]Egresos Programa III General'!B33</f>
        <v>Mejoras Infraestructur Salón los Higuerones</v>
      </c>
      <c r="H354" s="168">
        <f>+'[9]Egresos Programa III General'!C33</f>
        <v>12000000</v>
      </c>
      <c r="I354" s="87"/>
      <c r="J354" s="87"/>
      <c r="K354" s="166"/>
      <c r="L354" s="165"/>
    </row>
    <row r="355" spans="1:12" s="164" customFormat="1">
      <c r="A355" s="170"/>
      <c r="B355" s="358"/>
      <c r="C355" s="87"/>
      <c r="D355" s="358" t="s">
        <v>500</v>
      </c>
      <c r="E355" s="358" t="s">
        <v>499</v>
      </c>
      <c r="F355" s="358">
        <v>33</v>
      </c>
      <c r="G355" s="259" t="str">
        <f>+'[9]Egresos Programa III General'!B34</f>
        <v>Construcciión de la cancha de futból 7 de la ADI de Pavas</v>
      </c>
      <c r="H355" s="168">
        <f>+'[9]Egresos Programa III General'!C34</f>
        <v>10000000</v>
      </c>
      <c r="I355" s="87"/>
      <c r="J355" s="87"/>
      <c r="K355" s="166"/>
      <c r="L355" s="165"/>
    </row>
    <row r="356" spans="1:12" s="164" customFormat="1" ht="25.5">
      <c r="A356" s="170"/>
      <c r="B356" s="358"/>
      <c r="C356" s="87"/>
      <c r="D356" s="358" t="s">
        <v>500</v>
      </c>
      <c r="E356" s="358" t="s">
        <v>499</v>
      </c>
      <c r="F356" s="358">
        <v>34</v>
      </c>
      <c r="G356" s="259" t="str">
        <f>+'[9]Egresos Programa III General'!B35</f>
        <v>Mejoras Infreestructura Alberto Echandi Montero, San Isidro de Alajuela</v>
      </c>
      <c r="H356" s="168">
        <f>+'[9]Egresos Programa III General'!C35</f>
        <v>10000000</v>
      </c>
      <c r="I356" s="87"/>
      <c r="J356" s="87"/>
      <c r="K356" s="166"/>
      <c r="L356" s="165"/>
    </row>
    <row r="357" spans="1:12" s="164" customFormat="1" ht="25.5">
      <c r="A357" s="170"/>
      <c r="B357" s="358"/>
      <c r="C357" s="87"/>
      <c r="D357" s="358" t="s">
        <v>500</v>
      </c>
      <c r="E357" s="358" t="s">
        <v>499</v>
      </c>
      <c r="F357" s="358">
        <v>35</v>
      </c>
      <c r="G357" s="259" t="str">
        <f>+'[9]Egresos Programa III General'!B36</f>
        <v>Mejoras en la Infraestructura del Albergue del Adulto Mayor de Alajuela</v>
      </c>
      <c r="H357" s="168">
        <f>+'[9]Egresos Programa III General'!C36</f>
        <v>15000000</v>
      </c>
      <c r="I357" s="87"/>
      <c r="J357" s="87"/>
      <c r="K357" s="166"/>
      <c r="L357" s="165"/>
    </row>
    <row r="358" spans="1:12" s="164" customFormat="1" ht="25.5">
      <c r="A358" s="170"/>
      <c r="B358" s="358"/>
      <c r="C358" s="87"/>
      <c r="D358" s="358" t="s">
        <v>500</v>
      </c>
      <c r="E358" s="358" t="s">
        <v>499</v>
      </c>
      <c r="F358" s="358">
        <v>36</v>
      </c>
      <c r="G358" s="259" t="str">
        <f>+'[9]Egresos Programa III General'!B37</f>
        <v xml:space="preserve">Mejoras en la Infraestructura Escuela  San Miguel de Turrúcares </v>
      </c>
      <c r="H358" s="168">
        <f>+'[9]Egresos Programa III General'!C37</f>
        <v>15000000</v>
      </c>
      <c r="I358" s="87"/>
      <c r="J358" s="87"/>
      <c r="K358" s="166"/>
      <c r="L358" s="165"/>
    </row>
    <row r="359" spans="1:12" s="164" customFormat="1">
      <c r="A359" s="170"/>
      <c r="B359" s="358"/>
      <c r="C359" s="87"/>
      <c r="D359" s="358" t="s">
        <v>500</v>
      </c>
      <c r="E359" s="358" t="s">
        <v>499</v>
      </c>
      <c r="F359" s="358">
        <v>37</v>
      </c>
      <c r="G359" s="259" t="str">
        <f>+'[9]Egresos Programa III General'!B38</f>
        <v>Construcción Gimnasio Clinica Marcial Rodriguez</v>
      </c>
      <c r="H359" s="168">
        <f>+'[9]Egresos Programa III General'!C38</f>
        <v>20000000</v>
      </c>
      <c r="I359" s="87"/>
      <c r="J359" s="87"/>
      <c r="K359" s="166"/>
      <c r="L359" s="165"/>
    </row>
    <row r="360" spans="1:12" s="164" customFormat="1">
      <c r="A360" s="170"/>
      <c r="B360" s="358"/>
      <c r="C360" s="87"/>
      <c r="D360" s="358" t="s">
        <v>500</v>
      </c>
      <c r="E360" s="358" t="s">
        <v>499</v>
      </c>
      <c r="F360" s="358">
        <v>38</v>
      </c>
      <c r="G360" s="259" t="str">
        <f>+'[9]Egresos Programa III General'!B39</f>
        <v>Mejoras salón Comunal Pueblo Nuevo</v>
      </c>
      <c r="H360" s="168">
        <f>+'[9]Egresos Programa III General'!C39</f>
        <v>35000000</v>
      </c>
      <c r="I360" s="87"/>
      <c r="J360" s="87"/>
      <c r="K360" s="166"/>
      <c r="L360" s="165"/>
    </row>
    <row r="361" spans="1:12" s="164" customFormat="1" ht="25.5">
      <c r="A361" s="170"/>
      <c r="B361" s="358"/>
      <c r="C361" s="87"/>
      <c r="D361" s="358" t="s">
        <v>500</v>
      </c>
      <c r="E361" s="358" t="s">
        <v>499</v>
      </c>
      <c r="F361" s="358">
        <v>39</v>
      </c>
      <c r="G361" s="259" t="str">
        <f>+'[9]Egresos Programa III General'!B40</f>
        <v>Instalación de Aires acondicionados para Segunda Planta de la Casa de Cultura</v>
      </c>
      <c r="H361" s="168">
        <f>+'[9]Egresos Programa III General'!C40</f>
        <v>25000000</v>
      </c>
      <c r="I361" s="87"/>
      <c r="J361" s="87"/>
      <c r="K361" s="166"/>
      <c r="L361" s="165"/>
    </row>
    <row r="362" spans="1:12" s="164" customFormat="1">
      <c r="A362" s="170"/>
      <c r="B362" s="358"/>
      <c r="C362" s="87"/>
      <c r="D362" s="358" t="s">
        <v>500</v>
      </c>
      <c r="E362" s="358" t="s">
        <v>514</v>
      </c>
      <c r="F362" s="358" t="s">
        <v>513</v>
      </c>
      <c r="G362" s="259" t="str">
        <f>+'[9]Egresos Programa III General'!B46</f>
        <v>Mantenimiento Periódico de la Red Vial Cantonal</v>
      </c>
      <c r="H362" s="168">
        <f>735976028.92-14506325.19+20000000-3000000</f>
        <v>738469703.7299999</v>
      </c>
      <c r="I362" s="87"/>
      <c r="J362" s="87"/>
      <c r="K362" s="166"/>
      <c r="L362" s="165"/>
    </row>
    <row r="363" spans="1:12" s="164" customFormat="1" ht="25.5">
      <c r="A363" s="170"/>
      <c r="B363" s="358"/>
      <c r="C363" s="87"/>
      <c r="D363" s="358" t="s">
        <v>500</v>
      </c>
      <c r="E363" s="358" t="s">
        <v>514</v>
      </c>
      <c r="F363" s="358" t="s">
        <v>503</v>
      </c>
      <c r="G363" s="259" t="str">
        <f>+'[9]Egresos Programa III General'!B49</f>
        <v>Construcción De Boulevard costado Norte de la Plaza en San Rafael</v>
      </c>
      <c r="H363" s="168">
        <f>+'[9]Egresos Programa III General'!C49</f>
        <v>25000000</v>
      </c>
      <c r="I363" s="87"/>
      <c r="J363" s="87"/>
      <c r="K363" s="166"/>
      <c r="L363" s="165"/>
    </row>
    <row r="364" spans="1:12" s="164" customFormat="1" ht="21.75" customHeight="1">
      <c r="A364" s="170"/>
      <c r="B364" s="358"/>
      <c r="C364" s="87"/>
      <c r="D364" s="358" t="s">
        <v>500</v>
      </c>
      <c r="E364" s="358" t="s">
        <v>514</v>
      </c>
      <c r="F364" s="358" t="s">
        <v>504</v>
      </c>
      <c r="G364" s="259" t="str">
        <f>+'[9]Egresos Programa III General'!B50</f>
        <v>Obras Complementarias y Embellecimiento de la comunidad de Pilas San Isidro</v>
      </c>
      <c r="H364" s="168">
        <f>+'[9]Egresos Programa III General'!C50</f>
        <v>15000000</v>
      </c>
      <c r="I364" s="87"/>
      <c r="J364" s="87"/>
      <c r="K364" s="166"/>
      <c r="L364" s="165"/>
    </row>
    <row r="365" spans="1:12" s="164" customFormat="1">
      <c r="A365" s="170"/>
      <c r="B365" s="358"/>
      <c r="C365" s="87"/>
      <c r="D365" s="358" t="s">
        <v>500</v>
      </c>
      <c r="E365" s="358" t="s">
        <v>514</v>
      </c>
      <c r="F365" s="358" t="s">
        <v>498</v>
      </c>
      <c r="G365" s="259" t="str">
        <f>+'[9]Egresos Programa III General'!B51</f>
        <v>Construcción puente el Urbano, El Roble</v>
      </c>
      <c r="H365" s="168">
        <f>+'[9]Egresos Programa III General'!C51</f>
        <v>100000000</v>
      </c>
      <c r="I365" s="87"/>
      <c r="J365" s="87"/>
      <c r="K365" s="166"/>
      <c r="L365" s="165"/>
    </row>
    <row r="366" spans="1:12" s="164" customFormat="1" ht="21.75" customHeight="1">
      <c r="A366" s="170"/>
      <c r="B366" s="358"/>
      <c r="C366" s="87"/>
      <c r="D366" s="358" t="s">
        <v>500</v>
      </c>
      <c r="E366" s="358" t="s">
        <v>514</v>
      </c>
      <c r="F366" s="358">
        <v>10</v>
      </c>
      <c r="G366" s="259" t="str">
        <f>+'[9]Egresos Programa III General'!B52</f>
        <v>conector Peatonal cementerio Carrizal</v>
      </c>
      <c r="H366" s="168">
        <f>+'[9]Egresos Programa III General'!C52</f>
        <v>30000000</v>
      </c>
      <c r="I366" s="87"/>
      <c r="J366" s="87"/>
      <c r="K366" s="166"/>
      <c r="L366" s="165"/>
    </row>
    <row r="367" spans="1:12" s="164" customFormat="1">
      <c r="A367" s="170"/>
      <c r="B367" s="358"/>
      <c r="C367" s="87"/>
      <c r="D367" s="358" t="s">
        <v>500</v>
      </c>
      <c r="E367" s="358" t="s">
        <v>514</v>
      </c>
      <c r="F367" s="358">
        <v>11</v>
      </c>
      <c r="G367" s="259" t="str">
        <f>+'[9]Egresos Programa III General'!B53</f>
        <v>conector Peatonal FECOSA</v>
      </c>
      <c r="H367" s="168">
        <f>+'[9]Egresos Programa III General'!C53</f>
        <v>75000000</v>
      </c>
      <c r="I367" s="87"/>
      <c r="J367" s="87"/>
      <c r="K367" s="166"/>
      <c r="L367" s="165"/>
    </row>
    <row r="368" spans="1:12" s="164" customFormat="1">
      <c r="A368" s="170"/>
      <c r="B368" s="358"/>
      <c r="C368" s="87"/>
      <c r="D368" s="358" t="s">
        <v>500</v>
      </c>
      <c r="E368" s="358" t="s">
        <v>514</v>
      </c>
      <c r="F368" s="358">
        <v>12</v>
      </c>
      <c r="G368" s="259" t="str">
        <f>+'[9]Egresos Programa III General'!B54</f>
        <v>Construcción de Conector Peatonal en Sabanilla</v>
      </c>
      <c r="H368" s="168">
        <f>+'[9]Egresos Programa III General'!C54</f>
        <v>20000000</v>
      </c>
      <c r="I368" s="87"/>
      <c r="J368" s="87"/>
      <c r="K368" s="166"/>
      <c r="L368" s="165"/>
    </row>
    <row r="369" spans="1:12" s="164" customFormat="1">
      <c r="A369" s="170"/>
      <c r="B369" s="358"/>
      <c r="C369" s="87"/>
      <c r="D369" s="358" t="s">
        <v>500</v>
      </c>
      <c r="E369" s="358" t="s">
        <v>514</v>
      </c>
      <c r="F369" s="358">
        <v>14</v>
      </c>
      <c r="G369" s="259" t="str">
        <f>+'[9]Egresos Programa III General'!B56</f>
        <v>Mejoras Calles Residencial Paso de las Garzas</v>
      </c>
      <c r="H369" s="168">
        <f>+'[9]Egresos Programa III General'!C56</f>
        <v>15000000</v>
      </c>
      <c r="I369" s="87"/>
      <c r="J369" s="87"/>
      <c r="K369" s="166"/>
      <c r="L369" s="165"/>
    </row>
    <row r="370" spans="1:12" s="164" customFormat="1">
      <c r="A370" s="170"/>
      <c r="B370" s="358"/>
      <c r="C370" s="87"/>
      <c r="D370" s="358" t="s">
        <v>500</v>
      </c>
      <c r="E370" s="358" t="s">
        <v>501</v>
      </c>
      <c r="F370" s="358">
        <v>23</v>
      </c>
      <c r="G370" s="259" t="str">
        <f>+'[9]Egresos Programa III General'!B85</f>
        <v>Mejoras pluviales y asfaltado Urbanización La Amistad</v>
      </c>
      <c r="H370" s="168">
        <f>+'[9]Egresos Programa III General'!C85</f>
        <v>143000000</v>
      </c>
      <c r="I370" s="87"/>
      <c r="J370" s="87"/>
      <c r="K370" s="166"/>
      <c r="L370" s="165"/>
    </row>
    <row r="371" spans="1:12" s="164" customFormat="1">
      <c r="A371" s="170"/>
      <c r="B371" s="358"/>
      <c r="C371" s="87"/>
      <c r="D371" s="358" t="s">
        <v>500</v>
      </c>
      <c r="E371" s="358" t="s">
        <v>501</v>
      </c>
      <c r="F371" s="358">
        <v>31</v>
      </c>
      <c r="G371" s="259" t="str">
        <f>+'[9]Egresos Programa III General'!B93</f>
        <v>Mejoras pluviales y asfaltado calle Los Mangos, San Antonio</v>
      </c>
      <c r="H371" s="168">
        <f>+'[9]Egresos Programa III General'!C93</f>
        <v>75000000</v>
      </c>
      <c r="I371" s="87"/>
      <c r="J371" s="87"/>
      <c r="K371" s="166"/>
      <c r="L371" s="165"/>
    </row>
    <row r="372" spans="1:12" s="164" customFormat="1">
      <c r="A372" s="170"/>
      <c r="B372" s="358"/>
      <c r="C372" s="87"/>
      <c r="D372" s="358" t="s">
        <v>500</v>
      </c>
      <c r="E372" s="358" t="s">
        <v>501</v>
      </c>
      <c r="F372" s="358">
        <v>33</v>
      </c>
      <c r="G372" s="259" t="str">
        <f>+'[9]Egresos Programa III General'!B95</f>
        <v>mejoras Pluviales Calle la Empacadora</v>
      </c>
      <c r="H372" s="168">
        <f>+'[9]Egresos Programa III General'!C95</f>
        <v>20000000</v>
      </c>
      <c r="I372" s="87"/>
      <c r="J372" s="87"/>
      <c r="K372" s="166"/>
      <c r="L372" s="165"/>
    </row>
    <row r="373" spans="1:12" s="164" customFormat="1">
      <c r="A373" s="170"/>
      <c r="B373" s="358"/>
      <c r="C373" s="87"/>
      <c r="D373" s="358" t="s">
        <v>500</v>
      </c>
      <c r="E373" s="358" t="s">
        <v>501</v>
      </c>
      <c r="F373" s="358">
        <v>42</v>
      </c>
      <c r="G373" s="259" t="str">
        <f>+'[9]Egresos Programa III General'!B104</f>
        <v>Instalación de tubería en el Cacao</v>
      </c>
      <c r="H373" s="168">
        <f>+'[9]Egresos Programa III General'!C104</f>
        <v>20000000</v>
      </c>
      <c r="I373" s="87"/>
      <c r="J373" s="87"/>
      <c r="K373" s="166"/>
      <c r="L373" s="165"/>
    </row>
    <row r="374" spans="1:12" s="164" customFormat="1">
      <c r="A374" s="170"/>
      <c r="B374" s="358"/>
      <c r="C374" s="87"/>
      <c r="D374" s="358" t="s">
        <v>500</v>
      </c>
      <c r="E374" s="358" t="s">
        <v>501</v>
      </c>
      <c r="F374" s="358">
        <v>43</v>
      </c>
      <c r="G374" s="259" t="str">
        <f>+'[9]Egresos Programa III General'!B105</f>
        <v>Mejoras pluviales Llanos del Coyol, la Garita</v>
      </c>
      <c r="H374" s="168">
        <f>+'[9]Egresos Programa III General'!C105</f>
        <v>25000000</v>
      </c>
      <c r="I374" s="87"/>
      <c r="J374" s="87"/>
      <c r="K374" s="166"/>
      <c r="L374" s="165"/>
    </row>
    <row r="375" spans="1:12" s="164" customFormat="1">
      <c r="A375" s="170"/>
      <c r="B375" s="358"/>
      <c r="C375" s="87"/>
      <c r="D375" s="358" t="s">
        <v>500</v>
      </c>
      <c r="E375" s="358" t="s">
        <v>501</v>
      </c>
      <c r="F375" s="358">
        <v>45</v>
      </c>
      <c r="G375" s="259" t="str">
        <f>+'[9]Egresos Programa III General'!B107</f>
        <v>Mejora Plaza de Deportes Las Vuelta</v>
      </c>
      <c r="H375" s="168">
        <f>+'[9]Egresos Programa III General'!C107</f>
        <v>10000000</v>
      </c>
      <c r="I375" s="87"/>
      <c r="J375" s="87"/>
      <c r="K375" s="166"/>
      <c r="L375" s="165"/>
    </row>
    <row r="376" spans="1:12" s="164" customFormat="1">
      <c r="A376" s="170"/>
      <c r="B376" s="358"/>
      <c r="C376" s="87"/>
      <c r="D376" s="358" t="s">
        <v>500</v>
      </c>
      <c r="E376" s="358" t="s">
        <v>501</v>
      </c>
      <c r="F376" s="358">
        <v>46</v>
      </c>
      <c r="G376" s="259" t="str">
        <f>+'[9]Egresos Programa III General'!B108</f>
        <v>Mejoras Sistema Pluvial Calle Flores EL Roble</v>
      </c>
      <c r="H376" s="168">
        <f>+'[9]Egresos Programa III General'!C108</f>
        <v>10000000</v>
      </c>
      <c r="I376" s="87"/>
      <c r="J376" s="87"/>
      <c r="K376" s="166"/>
      <c r="L376" s="165"/>
    </row>
    <row r="377" spans="1:12" s="164" customFormat="1">
      <c r="A377" s="170"/>
      <c r="B377" s="358"/>
      <c r="C377" s="87"/>
      <c r="D377" s="358" t="s">
        <v>500</v>
      </c>
      <c r="E377" s="358" t="s">
        <v>501</v>
      </c>
      <c r="F377" s="358">
        <v>47</v>
      </c>
      <c r="G377" s="259" t="str">
        <f>+'[9]Egresos Programa III General'!B109</f>
        <v>Mejoras Sistema Pluvial Calle Vargas Masís, Tuetal Norte</v>
      </c>
      <c r="H377" s="168">
        <f>+'[9]Egresos Programa III General'!C109</f>
        <v>20000000</v>
      </c>
      <c r="I377" s="87"/>
      <c r="J377" s="87"/>
      <c r="K377" s="166"/>
      <c r="L377" s="165"/>
    </row>
    <row r="378" spans="1:12" s="164" customFormat="1">
      <c r="A378" s="170"/>
      <c r="B378" s="358"/>
      <c r="C378" s="87"/>
      <c r="D378" s="358" t="s">
        <v>500</v>
      </c>
      <c r="E378" s="358" t="s">
        <v>501</v>
      </c>
      <c r="F378" s="358">
        <v>48</v>
      </c>
      <c r="G378" s="259" t="str">
        <f>+'[9]Egresos Programa III General'!B110</f>
        <v>Mejoras Pluviales quebrada Bajo la Claudia</v>
      </c>
      <c r="H378" s="168">
        <f>+'[9]Egresos Programa III General'!C110</f>
        <v>25000000</v>
      </c>
      <c r="I378" s="87"/>
      <c r="J378" s="87"/>
      <c r="K378" s="166"/>
      <c r="L378" s="165"/>
    </row>
    <row r="379" spans="1:12" s="164" customFormat="1">
      <c r="A379" s="170"/>
      <c r="B379" s="358"/>
      <c r="C379" s="87"/>
      <c r="D379" s="358" t="s">
        <v>500</v>
      </c>
      <c r="E379" s="358" t="s">
        <v>501</v>
      </c>
      <c r="F379" s="358">
        <v>49</v>
      </c>
      <c r="G379" s="259" t="str">
        <f>+'[9]Egresos Programa III General'!B111</f>
        <v>Mejoras Pluviales Villa Titi, Turrúcares</v>
      </c>
      <c r="H379" s="168">
        <f>+'[9]Egresos Programa III General'!C111</f>
        <v>30000000</v>
      </c>
      <c r="I379" s="87"/>
      <c r="J379" s="87"/>
      <c r="K379" s="166"/>
      <c r="L379" s="165"/>
    </row>
    <row r="380" spans="1:12" s="164" customFormat="1" ht="25.5">
      <c r="A380" s="170"/>
      <c r="B380" s="358"/>
      <c r="C380" s="87"/>
      <c r="D380" s="358" t="s">
        <v>500</v>
      </c>
      <c r="E380" s="358" t="s">
        <v>501</v>
      </c>
      <c r="F380" s="358">
        <v>50</v>
      </c>
      <c r="G380" s="259" t="str">
        <f>+'[9]Egresos Programa III General'!B112</f>
        <v>Diseño y Contratación de mejoras Viales y Pluviales en Calle Montenegro, Fraijanes</v>
      </c>
      <c r="H380" s="168">
        <f>+'[9]Egresos Programa III General'!C112</f>
        <v>70000000</v>
      </c>
      <c r="I380" s="87"/>
      <c r="J380" s="87"/>
      <c r="K380" s="166"/>
      <c r="L380" s="165"/>
    </row>
    <row r="381" spans="1:12" s="164" customFormat="1">
      <c r="A381" s="170"/>
      <c r="B381" s="358"/>
      <c r="C381" s="87"/>
      <c r="D381" s="358" t="s">
        <v>500</v>
      </c>
      <c r="E381" s="358" t="s">
        <v>518</v>
      </c>
      <c r="F381" s="358" t="s">
        <v>513</v>
      </c>
      <c r="G381" s="259" t="str">
        <f>+'[9]Egresos Programa III General'!B119</f>
        <v>Plan de Desarrollo Informático</v>
      </c>
      <c r="H381" s="168">
        <f>+'[9]Egresos Programa III General'!C119</f>
        <v>334924685.35000002</v>
      </c>
      <c r="I381" s="87"/>
      <c r="J381" s="87"/>
      <c r="K381" s="166"/>
      <c r="L381" s="165"/>
    </row>
    <row r="382" spans="1:12" s="164" customFormat="1">
      <c r="A382" s="170"/>
      <c r="B382" s="358"/>
      <c r="C382" s="87"/>
      <c r="D382" s="358" t="s">
        <v>500</v>
      </c>
      <c r="E382" s="358" t="s">
        <v>518</v>
      </c>
      <c r="F382" s="358" t="s">
        <v>501</v>
      </c>
      <c r="G382" s="259" t="str">
        <f>+'[9]Egresos Programa III General'!B121</f>
        <v xml:space="preserve"> Alajuela Ciudad Segura</v>
      </c>
      <c r="H382" s="168">
        <f>+'[9]Egresos Programa III General'!C121-H534</f>
        <v>380000000</v>
      </c>
      <c r="I382" s="87"/>
      <c r="J382" s="87"/>
      <c r="K382" s="166"/>
      <c r="L382" s="165"/>
    </row>
    <row r="383" spans="1:12" s="164" customFormat="1">
      <c r="A383" s="170"/>
      <c r="B383" s="358"/>
      <c r="C383" s="87"/>
      <c r="D383" s="358" t="s">
        <v>500</v>
      </c>
      <c r="E383" s="358" t="s">
        <v>518</v>
      </c>
      <c r="F383" s="358">
        <v>20</v>
      </c>
      <c r="G383" s="259" t="str">
        <f>+'[9]Egresos Programa III General'!B124</f>
        <v>Compra de Equipo Medico para la Cruz Roja de San Rafael</v>
      </c>
      <c r="H383" s="168">
        <f>+'[9]Egresos Programa III General'!C124</f>
        <v>3132700</v>
      </c>
      <c r="I383" s="87"/>
      <c r="J383" s="87"/>
      <c r="K383" s="166"/>
      <c r="L383" s="165"/>
    </row>
    <row r="384" spans="1:12" s="164" customFormat="1">
      <c r="A384" s="170"/>
      <c r="B384" s="358"/>
      <c r="C384" s="87"/>
      <c r="D384" s="358" t="s">
        <v>500</v>
      </c>
      <c r="E384" s="358" t="s">
        <v>518</v>
      </c>
      <c r="F384" s="358">
        <v>22</v>
      </c>
      <c r="G384" s="259" t="str">
        <f>+'[9]Egresos Programa III General'!B126</f>
        <v>Mejoras Parque Urbanización Don Bosco</v>
      </c>
      <c r="H384" s="168">
        <f>+'[9]Egresos Programa III General'!C126</f>
        <v>10000000</v>
      </c>
      <c r="I384" s="87"/>
      <c r="J384" s="87"/>
      <c r="K384" s="166"/>
      <c r="L384" s="165"/>
    </row>
    <row r="385" spans="1:12" s="164" customFormat="1">
      <c r="A385" s="170"/>
      <c r="B385" s="358"/>
      <c r="C385" s="87"/>
      <c r="D385" s="358" t="s">
        <v>500</v>
      </c>
      <c r="E385" s="358" t="s">
        <v>518</v>
      </c>
      <c r="F385" s="358">
        <v>23</v>
      </c>
      <c r="G385" s="259" t="str">
        <f>+'[9]Egresos Programa III General'!B127</f>
        <v>Mejoras Parqie Saborio</v>
      </c>
      <c r="H385" s="168">
        <f>+'[9]Egresos Programa III General'!C127</f>
        <v>5000000</v>
      </c>
      <c r="I385" s="87"/>
      <c r="J385" s="87"/>
      <c r="K385" s="166"/>
      <c r="L385" s="165"/>
    </row>
    <row r="386" spans="1:12" s="164" customFormat="1">
      <c r="A386" s="170"/>
      <c r="B386" s="358"/>
      <c r="C386" s="87"/>
      <c r="D386" s="358" t="s">
        <v>500</v>
      </c>
      <c r="E386" s="358" t="s">
        <v>518</v>
      </c>
      <c r="F386" s="358">
        <v>24</v>
      </c>
      <c r="G386" s="259" t="str">
        <f>+'[9]Egresos Programa III General'!B128</f>
        <v>Mejoras Parques Urbanización La Babilonia</v>
      </c>
      <c r="H386" s="168">
        <f>+'[9]Egresos Programa III General'!C128</f>
        <v>15000000</v>
      </c>
      <c r="I386" s="87"/>
      <c r="J386" s="87"/>
      <c r="K386" s="166"/>
      <c r="L386" s="165"/>
    </row>
    <row r="387" spans="1:12" s="164" customFormat="1" ht="25.5">
      <c r="A387" s="170"/>
      <c r="B387" s="358"/>
      <c r="C387" s="87"/>
      <c r="D387" s="358" t="s">
        <v>500</v>
      </c>
      <c r="E387" s="358" t="s">
        <v>518</v>
      </c>
      <c r="F387" s="358">
        <v>25</v>
      </c>
      <c r="G387" s="259" t="str">
        <f>+'[9]Egresos Programa III General'!B129</f>
        <v>Modelo de Gestión por Resultados para la Administración por Proyectos</v>
      </c>
      <c r="H387" s="168">
        <f>+'[9]Egresos Programa III General'!C129</f>
        <v>1514957.97</v>
      </c>
      <c r="I387" s="87"/>
      <c r="J387" s="87"/>
      <c r="K387" s="166"/>
      <c r="L387" s="165"/>
    </row>
    <row r="388" spans="1:12" s="164" customFormat="1" ht="25.5">
      <c r="A388" s="170"/>
      <c r="B388" s="358"/>
      <c r="C388" s="87"/>
      <c r="D388" s="358" t="s">
        <v>500</v>
      </c>
      <c r="E388" s="358" t="s">
        <v>518</v>
      </c>
      <c r="F388" s="358">
        <v>26</v>
      </c>
      <c r="G388" s="259" t="str">
        <f>+'[9]Egresos Programa III General'!B130</f>
        <v>Construcción de Cancha Multiusos en Calle Arriba en San Rafael</v>
      </c>
      <c r="H388" s="168">
        <f>+'[9]Egresos Programa III General'!C130</f>
        <v>18000000</v>
      </c>
      <c r="I388" s="87"/>
      <c r="J388" s="87"/>
      <c r="K388" s="166"/>
      <c r="L388" s="165"/>
    </row>
    <row r="389" spans="1:12" s="164" customFormat="1">
      <c r="A389" s="170"/>
      <c r="B389" s="358"/>
      <c r="C389" s="87"/>
      <c r="D389" s="358" t="s">
        <v>500</v>
      </c>
      <c r="E389" s="358" t="s">
        <v>518</v>
      </c>
      <c r="F389" s="358">
        <v>27</v>
      </c>
      <c r="G389" s="259" t="str">
        <f>+'[9]Egresos Programa III General'!B131</f>
        <v>Mejoras Parque Recreativo Urb Peniel</v>
      </c>
      <c r="H389" s="168">
        <f>+'[9]Egresos Programa III General'!C131</f>
        <v>7000000</v>
      </c>
      <c r="I389" s="87"/>
      <c r="J389" s="87"/>
      <c r="K389" s="166"/>
      <c r="L389" s="165"/>
    </row>
    <row r="390" spans="1:12" s="164" customFormat="1">
      <c r="A390" s="170"/>
      <c r="B390" s="358"/>
      <c r="C390" s="87"/>
      <c r="D390" s="358" t="s">
        <v>500</v>
      </c>
      <c r="E390" s="358" t="s">
        <v>518</v>
      </c>
      <c r="F390" s="358">
        <v>31</v>
      </c>
      <c r="G390" s="259" t="str">
        <f>+'[9]Egresos Programa III General'!B135</f>
        <v>Plan Regulador Urbano del Canton Central de Alajuela</v>
      </c>
      <c r="H390" s="168">
        <f>+'[9]Egresos Programa III General'!C135</f>
        <v>15100000</v>
      </c>
      <c r="I390" s="87"/>
      <c r="J390" s="87"/>
      <c r="K390" s="166"/>
      <c r="L390" s="165"/>
    </row>
    <row r="391" spans="1:12" s="164" customFormat="1" hidden="1">
      <c r="A391" s="170"/>
      <c r="B391" s="358"/>
      <c r="C391" s="87"/>
      <c r="D391" s="358" t="s">
        <v>500</v>
      </c>
      <c r="E391" s="358" t="s">
        <v>518</v>
      </c>
      <c r="F391" s="358">
        <v>22</v>
      </c>
      <c r="G391" s="259" t="str">
        <f>+'[9]Egresos Programa III General'!B125</f>
        <v>Plan Reforestación y Edución Ambiental</v>
      </c>
      <c r="H391" s="168">
        <v>0</v>
      </c>
      <c r="I391" s="87"/>
      <c r="J391" s="87"/>
      <c r="K391" s="166"/>
      <c r="L391" s="165"/>
    </row>
    <row r="392" spans="1:12" s="164" customFormat="1">
      <c r="A392" s="170"/>
      <c r="B392" s="358"/>
      <c r="C392" s="87"/>
      <c r="D392" s="358" t="s">
        <v>500</v>
      </c>
      <c r="E392" s="358" t="s">
        <v>518</v>
      </c>
      <c r="F392" s="358">
        <v>34</v>
      </c>
      <c r="G392" s="259" t="str">
        <f>+'[9]Egresos Programa III General'!B138</f>
        <v>Construcción Parque Infantil Urbanización El Milagro</v>
      </c>
      <c r="H392" s="168">
        <f>+'[9]Egresos Programa III General'!C138</f>
        <v>10000000</v>
      </c>
      <c r="I392" s="87"/>
      <c r="J392" s="87"/>
      <c r="K392" s="166"/>
      <c r="L392" s="165"/>
    </row>
    <row r="393" spans="1:12" s="164" customFormat="1">
      <c r="A393" s="170"/>
      <c r="B393" s="358"/>
      <c r="C393" s="87"/>
      <c r="D393" s="358" t="s">
        <v>500</v>
      </c>
      <c r="E393" s="358" t="s">
        <v>518</v>
      </c>
      <c r="F393" s="358">
        <v>35</v>
      </c>
      <c r="G393" s="259" t="str">
        <f>+'[9]Egresos Programa III General'!B139</f>
        <v>Mejoras Parque Urbanización SOLCASA</v>
      </c>
      <c r="H393" s="168">
        <f>+'[9]Egresos Programa III General'!C139</f>
        <v>20000000</v>
      </c>
      <c r="I393" s="87"/>
      <c r="J393" s="87"/>
      <c r="K393" s="166"/>
      <c r="L393" s="165"/>
    </row>
    <row r="394" spans="1:12" s="164" customFormat="1">
      <c r="A394" s="170"/>
      <c r="B394" s="358"/>
      <c r="C394" s="87"/>
      <c r="D394" s="358" t="s">
        <v>500</v>
      </c>
      <c r="E394" s="358" t="s">
        <v>518</v>
      </c>
      <c r="F394" s="358">
        <v>36</v>
      </c>
      <c r="G394" s="259" t="str">
        <f>+'[9]Egresos Programa III General'!B140</f>
        <v>Mejoraws parque  Lomas del Coyol</v>
      </c>
      <c r="H394" s="168">
        <f>+'[9]Egresos Programa III General'!C140</f>
        <v>20000000</v>
      </c>
      <c r="I394" s="87"/>
      <c r="J394" s="87"/>
      <c r="K394" s="166"/>
      <c r="L394" s="165"/>
    </row>
    <row r="395" spans="1:12" s="164" customFormat="1">
      <c r="A395" s="170"/>
      <c r="B395" s="358"/>
      <c r="C395" s="87"/>
      <c r="D395" s="358" t="s">
        <v>500</v>
      </c>
      <c r="E395" s="358" t="s">
        <v>518</v>
      </c>
      <c r="F395" s="358">
        <v>37</v>
      </c>
      <c r="G395" s="259" t="str">
        <f>+'[9]Egresos Programa III General'!B141</f>
        <v>Mejoras Infraestructura Parque Urbanización Ciruelas</v>
      </c>
      <c r="H395" s="168">
        <f>+'[9]Egresos Programa III General'!C141</f>
        <v>10000000</v>
      </c>
      <c r="I395" s="87"/>
      <c r="J395" s="87"/>
      <c r="K395" s="166"/>
      <c r="L395" s="165"/>
    </row>
    <row r="396" spans="1:12" s="164" customFormat="1">
      <c r="A396" s="170"/>
      <c r="B396" s="358"/>
      <c r="C396" s="87"/>
      <c r="D396" s="358" t="s">
        <v>500</v>
      </c>
      <c r="E396" s="358" t="s">
        <v>518</v>
      </c>
      <c r="F396" s="358">
        <v>38</v>
      </c>
      <c r="G396" s="259" t="str">
        <f>+'[9]Egresos Programa III General'!B142</f>
        <v>Mejoras plaza de Futból de Pueblo Nuevo</v>
      </c>
      <c r="H396" s="168">
        <f>+'[9]Egresos Programa III General'!C142</f>
        <v>30000000</v>
      </c>
      <c r="I396" s="87"/>
      <c r="J396" s="87"/>
      <c r="K396" s="166"/>
      <c r="L396" s="165"/>
    </row>
    <row r="397" spans="1:12" s="164" customFormat="1">
      <c r="A397" s="170"/>
      <c r="B397" s="358"/>
      <c r="C397" s="87"/>
      <c r="D397" s="358" t="s">
        <v>500</v>
      </c>
      <c r="E397" s="358" t="s">
        <v>518</v>
      </c>
      <c r="F397" s="358">
        <v>39</v>
      </c>
      <c r="G397" s="259" t="str">
        <f>+'[9]Egresos Programa III General'!B143</f>
        <v>Mejoras Areas Comunales Urbanización la Maravilla</v>
      </c>
      <c r="H397" s="168">
        <f>+'[9]Egresos Programa III General'!C143</f>
        <v>25000000</v>
      </c>
      <c r="I397" s="87"/>
      <c r="J397" s="87"/>
      <c r="K397" s="166"/>
      <c r="L397" s="165"/>
    </row>
    <row r="398" spans="1:12" s="164" customFormat="1">
      <c r="A398" s="170"/>
      <c r="B398" s="358"/>
      <c r="C398" s="87"/>
      <c r="D398" s="358" t="s">
        <v>500</v>
      </c>
      <c r="E398" s="358" t="s">
        <v>518</v>
      </c>
      <c r="F398" s="358">
        <v>40</v>
      </c>
      <c r="G398" s="259" t="str">
        <f>+'[9]Egresos Programa III General'!B144</f>
        <v>Compra de Ambulacia para la Cruz Rojas de Turrúcares</v>
      </c>
      <c r="H398" s="168">
        <f>+'[9]Egresos Programa III General'!C144</f>
        <v>30000000</v>
      </c>
      <c r="I398" s="87"/>
      <c r="J398" s="87"/>
      <c r="K398" s="166"/>
      <c r="L398" s="165"/>
    </row>
    <row r="399" spans="1:12" s="164" customFormat="1" ht="25.5">
      <c r="A399" s="170"/>
      <c r="B399" s="358"/>
      <c r="C399" s="87"/>
      <c r="D399" s="358" t="s">
        <v>500</v>
      </c>
      <c r="E399" s="358" t="s">
        <v>518</v>
      </c>
      <c r="F399" s="358">
        <v>41</v>
      </c>
      <c r="G399" s="259" t="str">
        <f>+'[9]Egresos Programa III General'!B145</f>
        <v xml:space="preserve">Vigilacia en el Parque del Adulto Mayor de Urbanización Ciruelas </v>
      </c>
      <c r="H399" s="168">
        <f>+'[9]Egresos Programa III General'!C145</f>
        <v>20000000</v>
      </c>
      <c r="I399" s="87"/>
      <c r="J399" s="87"/>
      <c r="K399" s="166"/>
      <c r="L399" s="165"/>
    </row>
    <row r="400" spans="1:12" s="164" customFormat="1" ht="25.5">
      <c r="A400" s="170"/>
      <c r="B400" s="358"/>
      <c r="C400" s="87"/>
      <c r="D400" s="358" t="s">
        <v>500</v>
      </c>
      <c r="E400" s="358" t="s">
        <v>518</v>
      </c>
      <c r="F400" s="358">
        <v>42</v>
      </c>
      <c r="G400" s="259" t="str">
        <f>+'[9]Egresos Programa III General'!B146</f>
        <v>Mejras Infraestructura parque Infantil Urb. Los Angeles Canoas</v>
      </c>
      <c r="H400" s="168">
        <f>+'[9]Egresos Programa III General'!C146</f>
        <v>10000000</v>
      </c>
      <c r="I400" s="87"/>
      <c r="J400" s="87"/>
      <c r="K400" s="166"/>
      <c r="L400" s="165"/>
    </row>
    <row r="401" spans="1:12" s="164" customFormat="1">
      <c r="A401" s="170"/>
      <c r="B401" s="358"/>
      <c r="C401" s="87"/>
      <c r="D401" s="358" t="s">
        <v>500</v>
      </c>
      <c r="E401" s="358" t="s">
        <v>518</v>
      </c>
      <c r="F401" s="358">
        <v>43</v>
      </c>
      <c r="G401" s="259" t="str">
        <f>+'[9]Egresos Programa III General'!B147</f>
        <v>Mejoras parque Infantil San Miguel de Turrucares</v>
      </c>
      <c r="H401" s="168">
        <f>+'[9]Egresos Programa III General'!C147</f>
        <v>10000000</v>
      </c>
      <c r="I401" s="87"/>
      <c r="J401" s="87"/>
      <c r="K401" s="166"/>
      <c r="L401" s="165"/>
    </row>
    <row r="402" spans="1:12" s="164" customFormat="1">
      <c r="A402" s="170"/>
      <c r="B402" s="358"/>
      <c r="C402" s="87"/>
      <c r="D402" s="358" t="s">
        <v>500</v>
      </c>
      <c r="E402" s="358" t="s">
        <v>518</v>
      </c>
      <c r="F402" s="358">
        <v>44</v>
      </c>
      <c r="G402" s="259" t="str">
        <f>+'[9]Egresos Programa III General'!B148</f>
        <v>Mejoras Infraestructura Parque Infantil el Rey</v>
      </c>
      <c r="H402" s="168">
        <f>+'[9]Egresos Programa III General'!C148</f>
        <v>22000000</v>
      </c>
      <c r="I402" s="87"/>
      <c r="J402" s="87"/>
      <c r="K402" s="166"/>
      <c r="L402" s="165"/>
    </row>
    <row r="403" spans="1:12" s="164" customFormat="1">
      <c r="A403" s="170"/>
      <c r="B403" s="358"/>
      <c r="C403" s="87"/>
      <c r="D403" s="358" t="s">
        <v>500</v>
      </c>
      <c r="E403" s="358" t="s">
        <v>518</v>
      </c>
      <c r="F403" s="358">
        <v>45</v>
      </c>
      <c r="G403" s="259" t="str">
        <f>+'[9]Egresos Programa III General'!B149</f>
        <v>Mejoras Camerinos Plaza de Dulce Nombre la Garita</v>
      </c>
      <c r="H403" s="168">
        <f>+'[9]Egresos Programa III General'!C149</f>
        <v>10000000</v>
      </c>
      <c r="I403" s="87"/>
      <c r="J403" s="87"/>
      <c r="K403" s="166"/>
      <c r="L403" s="165"/>
    </row>
    <row r="404" spans="1:12" s="164" customFormat="1" hidden="1">
      <c r="A404" s="170"/>
      <c r="B404" s="358"/>
      <c r="C404" s="87"/>
      <c r="D404" s="358" t="s">
        <v>500</v>
      </c>
      <c r="E404" s="358" t="s">
        <v>501</v>
      </c>
      <c r="F404" s="358">
        <v>43</v>
      </c>
      <c r="G404" s="259" t="str">
        <f>+'[9]Egresos Programa III General'!B159</f>
        <v>III-06-55</v>
      </c>
      <c r="H404" s="168">
        <f>+'[9]Egresos Programa III General'!C159</f>
        <v>0</v>
      </c>
      <c r="I404" s="87"/>
      <c r="J404" s="87"/>
      <c r="K404" s="166"/>
      <c r="L404" s="165"/>
    </row>
    <row r="405" spans="1:12" s="164" customFormat="1">
      <c r="A405" s="170"/>
      <c r="B405" s="358"/>
      <c r="C405" s="87"/>
      <c r="D405" s="358" t="s">
        <v>500</v>
      </c>
      <c r="E405" s="358" t="s">
        <v>518</v>
      </c>
      <c r="F405" s="358">
        <v>46</v>
      </c>
      <c r="G405" s="259" t="str">
        <f>+'[9]Egresos Programa III General'!B150</f>
        <v>Mejoras en la Infraestructura del Parque Urbanización Lisboa</v>
      </c>
      <c r="H405" s="168">
        <f>+'[9]Egresos Programa III General'!C150</f>
        <v>20000000</v>
      </c>
      <c r="I405" s="87"/>
      <c r="J405" s="87"/>
      <c r="K405" s="166"/>
      <c r="L405" s="165"/>
    </row>
    <row r="406" spans="1:12" s="164" customFormat="1">
      <c r="A406" s="170"/>
      <c r="B406" s="358"/>
      <c r="C406" s="87"/>
      <c r="D406" s="358" t="s">
        <v>500</v>
      </c>
      <c r="E406" s="358" t="s">
        <v>518</v>
      </c>
      <c r="F406" s="358">
        <v>47</v>
      </c>
      <c r="G406" s="259" t="str">
        <f>+'[9]Egresos Programa III General'!B151</f>
        <v>Maquinas para ejercicio Nueva Carrizal</v>
      </c>
      <c r="H406" s="168">
        <f>+'[9]Egresos Programa III General'!C151</f>
        <v>10000000</v>
      </c>
      <c r="I406" s="87"/>
      <c r="J406" s="87"/>
      <c r="K406" s="166"/>
      <c r="L406" s="165"/>
    </row>
    <row r="407" spans="1:12" s="164" customFormat="1">
      <c r="A407" s="170"/>
      <c r="B407" s="358"/>
      <c r="C407" s="87"/>
      <c r="D407" s="358" t="s">
        <v>500</v>
      </c>
      <c r="E407" s="358" t="s">
        <v>518</v>
      </c>
      <c r="F407" s="358">
        <v>48</v>
      </c>
      <c r="G407" s="259" t="str">
        <f>+'[9]Egresos Programa III General'!B152</f>
        <v>Area Recreativa y deportiva de Carrizal</v>
      </c>
      <c r="H407" s="168">
        <f>+'[9]Egresos Programa III General'!C152</f>
        <v>55000000</v>
      </c>
      <c r="I407" s="87"/>
      <c r="J407" s="87"/>
      <c r="K407" s="166"/>
      <c r="L407" s="165"/>
    </row>
    <row r="408" spans="1:12" s="164" customFormat="1">
      <c r="A408" s="170"/>
      <c r="B408" s="358"/>
      <c r="C408" s="87"/>
      <c r="D408" s="358" t="s">
        <v>500</v>
      </c>
      <c r="E408" s="358" t="s">
        <v>518</v>
      </c>
      <c r="F408" s="358">
        <v>49</v>
      </c>
      <c r="G408" s="259" t="str">
        <f>+'[9]Egresos Programa III General'!B153</f>
        <v>Compra de Terreno para Salón Comunal Río Segundo</v>
      </c>
      <c r="H408" s="168">
        <f>+'[9]Egresos Programa III General'!C153</f>
        <v>100000000</v>
      </c>
      <c r="I408" s="87"/>
      <c r="J408" s="87"/>
      <c r="K408" s="166"/>
      <c r="L408" s="165"/>
    </row>
    <row r="409" spans="1:12" s="164" customFormat="1">
      <c r="A409" s="170"/>
      <c r="B409" s="358"/>
      <c r="C409" s="87"/>
      <c r="D409" s="358" t="s">
        <v>500</v>
      </c>
      <c r="E409" s="358" t="s">
        <v>518</v>
      </c>
      <c r="F409" s="358">
        <v>50</v>
      </c>
      <c r="G409" s="259" t="str">
        <f>+'[9]Egresos Programa III General'!B154</f>
        <v>Mejoras parque Quinta la Garita</v>
      </c>
      <c r="H409" s="168">
        <f>+'[9]Egresos Programa III General'!C154</f>
        <v>20000000</v>
      </c>
      <c r="I409" s="87"/>
      <c r="J409" s="87"/>
      <c r="K409" s="166"/>
      <c r="L409" s="165"/>
    </row>
    <row r="410" spans="1:12" s="164" customFormat="1">
      <c r="A410" s="170"/>
      <c r="B410" s="358"/>
      <c r="C410" s="87"/>
      <c r="D410" s="358" t="s">
        <v>500</v>
      </c>
      <c r="E410" s="358" t="s">
        <v>518</v>
      </c>
      <c r="F410" s="358">
        <v>51</v>
      </c>
      <c r="G410" s="259" t="str">
        <f>+'[9]Egresos Programa III General'!B155</f>
        <v>Mejoras Infraestructura Parque el Portillo</v>
      </c>
      <c r="H410" s="168">
        <f>+'[9]Egresos Programa III General'!C155</f>
        <v>20000000</v>
      </c>
      <c r="I410" s="87"/>
      <c r="J410" s="87"/>
      <c r="K410" s="166"/>
      <c r="L410" s="165"/>
    </row>
    <row r="411" spans="1:12" s="164" customFormat="1">
      <c r="A411" s="170"/>
      <c r="B411" s="358"/>
      <c r="C411" s="87"/>
      <c r="D411" s="358" t="s">
        <v>500</v>
      </c>
      <c r="E411" s="358" t="s">
        <v>518</v>
      </c>
      <c r="F411" s="358">
        <v>52</v>
      </c>
      <c r="G411" s="259" t="str">
        <f>+'[9]Egresos Programa III General'!B156</f>
        <v>Mejoras infraestructura Cancha Multiusos de Rincon Chiquito</v>
      </c>
      <c r="H411" s="168">
        <f>+'[9]Egresos Programa III General'!C156</f>
        <v>15000000</v>
      </c>
      <c r="I411" s="87"/>
      <c r="J411" s="87"/>
      <c r="K411" s="166"/>
      <c r="L411" s="165"/>
    </row>
    <row r="412" spans="1:12" s="164" customFormat="1" hidden="1">
      <c r="A412" s="170"/>
      <c r="B412" s="358"/>
      <c r="C412" s="87"/>
      <c r="D412" s="358" t="s">
        <v>500</v>
      </c>
      <c r="E412" s="358" t="s">
        <v>518</v>
      </c>
      <c r="F412" s="358">
        <v>51</v>
      </c>
      <c r="G412" s="259" t="str">
        <f>+'[9]Egresos Programa III General'!B160</f>
        <v>III-06-56</v>
      </c>
      <c r="H412" s="168">
        <f>+'[9]Egresos Programa III General'!C160</f>
        <v>0</v>
      </c>
      <c r="I412" s="87"/>
      <c r="J412" s="87"/>
      <c r="K412" s="166"/>
      <c r="L412" s="165"/>
    </row>
    <row r="413" spans="1:12" s="164" customFormat="1">
      <c r="A413" s="170"/>
      <c r="B413" s="358"/>
      <c r="C413" s="87"/>
      <c r="D413" s="358" t="s">
        <v>500</v>
      </c>
      <c r="E413" s="358" t="s">
        <v>518</v>
      </c>
      <c r="F413" s="358">
        <v>53</v>
      </c>
      <c r="G413" s="259" t="str">
        <f>+'[9]Egresos Programa III General'!B157</f>
        <v xml:space="preserve">Mejoras parque Infantil Urbanizació Cabezas </v>
      </c>
      <c r="H413" s="168">
        <f>+'[9]Egresos Programa III General'!C157</f>
        <v>10000000</v>
      </c>
      <c r="I413" s="87"/>
      <c r="J413" s="87"/>
      <c r="K413" s="166"/>
      <c r="L413" s="165"/>
    </row>
    <row r="414" spans="1:12" s="164" customFormat="1" hidden="1">
      <c r="A414" s="170"/>
      <c r="B414" s="358"/>
      <c r="C414" s="87"/>
      <c r="D414" s="358" t="s">
        <v>500</v>
      </c>
      <c r="E414" s="358" t="s">
        <v>518</v>
      </c>
      <c r="F414" s="358">
        <v>53</v>
      </c>
      <c r="G414" s="259" t="str">
        <f>+'[9]Egresos Programa III General'!B161</f>
        <v>III-06-57</v>
      </c>
      <c r="H414" s="168">
        <f>+'[9]Egresos Programa III General'!C161</f>
        <v>0</v>
      </c>
      <c r="I414" s="87"/>
      <c r="J414" s="87"/>
      <c r="K414" s="166"/>
      <c r="L414" s="165"/>
    </row>
    <row r="415" spans="1:12" s="164" customFormat="1" hidden="1">
      <c r="A415" s="170"/>
      <c r="B415" s="358"/>
      <c r="C415" s="87"/>
      <c r="D415" s="358" t="s">
        <v>500</v>
      </c>
      <c r="E415" s="358" t="s">
        <v>518</v>
      </c>
      <c r="F415" s="358">
        <v>54</v>
      </c>
      <c r="G415" s="259" t="str">
        <f>+'[9]Egresos Programa III General'!B162</f>
        <v>III-06-58</v>
      </c>
      <c r="H415" s="168">
        <f>+'[9]Egresos Programa III General'!C162</f>
        <v>0</v>
      </c>
      <c r="I415" s="87"/>
      <c r="J415" s="87"/>
      <c r="K415" s="166"/>
      <c r="L415" s="165"/>
    </row>
    <row r="416" spans="1:12" s="164" customFormat="1" hidden="1">
      <c r="A416" s="170"/>
      <c r="B416" s="358"/>
      <c r="C416" s="87"/>
      <c r="D416" s="358" t="s">
        <v>500</v>
      </c>
      <c r="E416" s="358" t="s">
        <v>518</v>
      </c>
      <c r="F416" s="358">
        <v>55</v>
      </c>
      <c r="G416" s="259" t="str">
        <f>+'[9]Egresos Programa III General'!B163</f>
        <v>III-06-59</v>
      </c>
      <c r="H416" s="168">
        <f>+'[9]Egresos Programa III General'!C163</f>
        <v>0</v>
      </c>
      <c r="I416" s="87"/>
      <c r="J416" s="87"/>
      <c r="K416" s="166"/>
      <c r="L416" s="165"/>
    </row>
    <row r="417" spans="1:12" s="164" customFormat="1">
      <c r="A417" s="170"/>
      <c r="B417" s="358"/>
      <c r="C417" s="87"/>
      <c r="D417" s="358" t="s">
        <v>500</v>
      </c>
      <c r="E417" s="358" t="s">
        <v>518</v>
      </c>
      <c r="F417" s="358">
        <v>54</v>
      </c>
      <c r="G417" s="259" t="str">
        <f>+'[9]Egresos Programa III General'!B158</f>
        <v>Mejoras Plaza de Deportes de Frayjanes</v>
      </c>
      <c r="H417" s="168">
        <f>+'[9]Egresos Programa III General'!C158</f>
        <v>20000000</v>
      </c>
      <c r="I417" s="87"/>
      <c r="J417" s="87"/>
      <c r="K417" s="166"/>
      <c r="L417" s="165"/>
    </row>
    <row r="418" spans="1:12" s="164" customFormat="1" ht="13.5" thickBot="1">
      <c r="A418" s="170"/>
      <c r="B418" s="358"/>
      <c r="C418" s="87"/>
      <c r="D418" s="358" t="s">
        <v>500</v>
      </c>
      <c r="E418" s="358" t="s">
        <v>503</v>
      </c>
      <c r="F418" s="358"/>
      <c r="G418" s="259" t="s">
        <v>517</v>
      </c>
      <c r="H418" s="168">
        <f>+'[10]Prog III'!$G$161</f>
        <v>388228993.60000002</v>
      </c>
      <c r="I418" s="87"/>
      <c r="J418" s="87"/>
      <c r="K418" s="166"/>
      <c r="L418" s="165"/>
    </row>
    <row r="419" spans="1:12" s="164" customFormat="1" ht="13.5" hidden="1" thickBot="1">
      <c r="A419" s="170"/>
      <c r="B419" s="358"/>
      <c r="C419" s="87"/>
      <c r="D419" s="358" t="s">
        <v>500</v>
      </c>
      <c r="E419" s="358" t="s">
        <v>498</v>
      </c>
      <c r="F419" s="358"/>
      <c r="G419" s="312" t="s">
        <v>539</v>
      </c>
      <c r="H419" s="168">
        <v>0</v>
      </c>
      <c r="I419" s="87"/>
      <c r="J419" s="87"/>
      <c r="K419" s="166"/>
      <c r="L419" s="165"/>
    </row>
    <row r="420" spans="1:12" s="164" customFormat="1" ht="13.5" thickBot="1">
      <c r="A420" s="258" t="s">
        <v>497</v>
      </c>
      <c r="B420" s="115"/>
      <c r="C420" s="257">
        <f>SUM(C337:C419)</f>
        <v>3821489886.5299997</v>
      </c>
      <c r="D420" s="115"/>
      <c r="E420" s="115"/>
      <c r="F420" s="115"/>
      <c r="G420" s="395"/>
      <c r="H420" s="256">
        <f>SUM(H338:H419)</f>
        <v>3821489886.5299993</v>
      </c>
      <c r="I420" s="87">
        <f>+C420-H420</f>
        <v>0</v>
      </c>
      <c r="J420" s="87"/>
      <c r="K420" s="166"/>
      <c r="L420" s="165"/>
    </row>
    <row r="421" spans="1:12">
      <c r="A421" s="198"/>
      <c r="B421" s="197" t="s">
        <v>11</v>
      </c>
      <c r="C421" s="255"/>
      <c r="D421" s="362"/>
      <c r="E421" s="362"/>
      <c r="F421" s="362"/>
      <c r="G421" s="195"/>
      <c r="H421" s="254"/>
      <c r="I421" s="134"/>
      <c r="K421" s="120"/>
      <c r="L421" s="120"/>
    </row>
    <row r="422" spans="1:12">
      <c r="A422" s="245" t="str">
        <f>+'[9]Clasific. Económica de Ingresos'!A160</f>
        <v>3.3.2.0.00.00.0.0.001</v>
      </c>
      <c r="B422" s="186" t="str">
        <f>+'[9]Clasific. Económica de Ingresos'!B160</f>
        <v>Partidas Específicas</v>
      </c>
      <c r="C422" s="186">
        <f>+'[9]Clasific. Económica de Ingresos'!C160</f>
        <v>211364256.16999999</v>
      </c>
      <c r="D422" s="364"/>
      <c r="E422" s="364"/>
      <c r="F422" s="364"/>
      <c r="G422" s="253"/>
      <c r="H422" s="109"/>
      <c r="I422" s="134"/>
      <c r="J422" s="121" t="e">
        <f>+H531+H502+H504+H527+#REF!+H363+#REF!+H530</f>
        <v>#REF!</v>
      </c>
      <c r="K422" s="120"/>
      <c r="L422" s="120"/>
    </row>
    <row r="423" spans="1:12" hidden="1">
      <c r="A423" s="245"/>
      <c r="B423" s="186"/>
      <c r="C423" s="186"/>
      <c r="D423" s="364" t="s">
        <v>538</v>
      </c>
      <c r="E423" s="364" t="s">
        <v>499</v>
      </c>
      <c r="F423" s="364">
        <v>1</v>
      </c>
      <c r="G423" s="251" t="str">
        <f>+'[9]Egresos Programa IV General'!B12</f>
        <v>IV-01-02</v>
      </c>
      <c r="H423" s="109">
        <f>+'[9]Egresos Programa IV General'!C12</f>
        <v>0</v>
      </c>
      <c r="I423" s="134"/>
      <c r="K423" s="120"/>
      <c r="L423" s="120"/>
    </row>
    <row r="424" spans="1:12" hidden="1">
      <c r="A424" s="245"/>
      <c r="B424" s="186"/>
      <c r="C424" s="186"/>
      <c r="D424" s="364" t="s">
        <v>538</v>
      </c>
      <c r="E424" s="364" t="s">
        <v>499</v>
      </c>
      <c r="F424" s="364">
        <v>2</v>
      </c>
      <c r="G424" s="251" t="str">
        <f>+'[9]Egresos Programa IV General'!B13</f>
        <v>IV-01-03</v>
      </c>
      <c r="H424" s="109">
        <f>+'[9]Egresos Programa IV General'!C13</f>
        <v>0</v>
      </c>
      <c r="I424" s="134"/>
      <c r="K424" s="120"/>
      <c r="L424" s="120"/>
    </row>
    <row r="425" spans="1:12">
      <c r="A425" s="245"/>
      <c r="B425" s="186"/>
      <c r="C425" s="186"/>
      <c r="D425" s="364" t="s">
        <v>538</v>
      </c>
      <c r="E425" s="364" t="s">
        <v>514</v>
      </c>
      <c r="F425" s="364">
        <v>1</v>
      </c>
      <c r="G425" s="251" t="str">
        <f>+'[9]Egresos Programa IV General'!B20</f>
        <v>Construcción de Puentes Peatonales en el Cantón de Alajuela</v>
      </c>
      <c r="H425" s="109">
        <f>+'[9]Egresos Programa IV General'!C20</f>
        <v>168855291.27000001</v>
      </c>
      <c r="I425" s="134"/>
      <c r="K425" s="120"/>
      <c r="L425" s="120"/>
    </row>
    <row r="426" spans="1:12" hidden="1">
      <c r="A426" s="245"/>
      <c r="B426" s="186"/>
      <c r="C426" s="186"/>
      <c r="D426" s="364" t="s">
        <v>538</v>
      </c>
      <c r="E426" s="364" t="s">
        <v>514</v>
      </c>
      <c r="F426" s="364">
        <v>2</v>
      </c>
      <c r="G426" s="251" t="str">
        <f>+'[9]Egresos Programa IV General'!B21</f>
        <v>IV-02-03</v>
      </c>
      <c r="H426" s="109">
        <f>+'[9]Egresos Programa IV General'!C21</f>
        <v>0</v>
      </c>
      <c r="I426" s="134"/>
      <c r="K426" s="120"/>
      <c r="L426" s="120"/>
    </row>
    <row r="427" spans="1:12" hidden="1">
      <c r="A427" s="245"/>
      <c r="B427" s="186"/>
      <c r="C427" s="186"/>
      <c r="D427" s="364" t="s">
        <v>538</v>
      </c>
      <c r="E427" s="364" t="s">
        <v>501</v>
      </c>
      <c r="F427" s="364">
        <v>1</v>
      </c>
      <c r="G427" s="252" t="str">
        <f>+'[9]Egresos Programa IV General'!B28</f>
        <v>IV-05-02</v>
      </c>
      <c r="H427" s="109">
        <f>+'[9]Egresos Programa IV General'!C28</f>
        <v>0</v>
      </c>
      <c r="I427" s="134"/>
      <c r="K427" s="120"/>
      <c r="L427" s="120"/>
    </row>
    <row r="428" spans="1:12" hidden="1">
      <c r="A428" s="204"/>
      <c r="B428" s="203"/>
      <c r="C428" s="202"/>
      <c r="D428" s="364" t="s">
        <v>538</v>
      </c>
      <c r="E428" s="364" t="s">
        <v>518</v>
      </c>
      <c r="F428" s="364">
        <v>1</v>
      </c>
      <c r="G428" s="251" t="str">
        <f>+'[9]Egresos Programa IV General'!B36</f>
        <v>IV-06-02</v>
      </c>
      <c r="H428" s="109">
        <f>+'[9]Egresos Programa IV General'!C36</f>
        <v>0</v>
      </c>
      <c r="I428" s="134"/>
      <c r="K428" s="120"/>
      <c r="L428" s="120"/>
    </row>
    <row r="429" spans="1:12" hidden="1">
      <c r="A429" s="204"/>
      <c r="B429" s="203"/>
      <c r="C429" s="202"/>
      <c r="D429" s="364" t="s">
        <v>538</v>
      </c>
      <c r="E429" s="364" t="s">
        <v>518</v>
      </c>
      <c r="F429" s="364">
        <v>2</v>
      </c>
      <c r="G429" s="251" t="str">
        <f>+'[9]Egresos Programa IV General'!B37</f>
        <v>IV-06-03</v>
      </c>
      <c r="H429" s="109">
        <f>+'[9]Egresos Programa IV General'!C37</f>
        <v>0</v>
      </c>
      <c r="I429" s="134"/>
      <c r="K429" s="120"/>
      <c r="L429" s="120"/>
    </row>
    <row r="430" spans="1:12" ht="26.25" customHeight="1" thickBot="1">
      <c r="A430" s="204"/>
      <c r="B430" s="203"/>
      <c r="C430" s="202"/>
      <c r="D430" s="364" t="s">
        <v>538</v>
      </c>
      <c r="E430" s="364" t="s">
        <v>498</v>
      </c>
      <c r="F430" s="364"/>
      <c r="G430" s="360" t="s">
        <v>537</v>
      </c>
      <c r="H430" s="109">
        <f>+'[9]Egresos Programa IV General'!C43</f>
        <v>42508964.899999999</v>
      </c>
      <c r="I430" s="134"/>
      <c r="K430" s="120"/>
      <c r="L430" s="120"/>
    </row>
    <row r="431" spans="1:12" ht="13.5" hidden="1" thickBot="1">
      <c r="A431" s="204"/>
      <c r="B431" s="203"/>
      <c r="C431" s="202"/>
      <c r="D431" s="364" t="s">
        <v>500</v>
      </c>
      <c r="E431" s="364" t="s">
        <v>518</v>
      </c>
      <c r="F431" s="364" t="s">
        <v>499</v>
      </c>
      <c r="G431" s="251" t="str">
        <f>+'[9]Egresos Programa III General'!B117</f>
        <v>Dierección Técnica y Estudio</v>
      </c>
      <c r="H431" s="109">
        <v>0</v>
      </c>
      <c r="I431" s="134"/>
      <c r="K431" s="120"/>
      <c r="L431" s="120"/>
    </row>
    <row r="432" spans="1:12" ht="13.5" hidden="1" thickBot="1">
      <c r="A432" s="217"/>
      <c r="B432" s="216"/>
      <c r="C432" s="215"/>
      <c r="D432" s="145"/>
      <c r="E432" s="145"/>
      <c r="F432" s="145"/>
      <c r="G432" s="250"/>
      <c r="H432" s="249"/>
      <c r="I432" s="134"/>
      <c r="K432" s="120"/>
      <c r="L432" s="120"/>
    </row>
    <row r="433" spans="1:12" s="177" customFormat="1" ht="13.5" thickBot="1">
      <c r="A433" s="183" t="s">
        <v>497</v>
      </c>
      <c r="B433" s="182"/>
      <c r="C433" s="181">
        <f>SUM(C422:C427)</f>
        <v>211364256.16999999</v>
      </c>
      <c r="D433" s="158"/>
      <c r="E433" s="158"/>
      <c r="F433" s="158"/>
      <c r="G433" s="180"/>
      <c r="H433" s="222">
        <f>SUM(H422:H432)</f>
        <v>211364256.17000002</v>
      </c>
      <c r="I433" s="178">
        <f>+C433-H433</f>
        <v>0</v>
      </c>
      <c r="J433" s="124">
        <f>+C433-H433</f>
        <v>0</v>
      </c>
      <c r="K433" s="124">
        <f>+J433-38374294.64</f>
        <v>-38374294.640000001</v>
      </c>
    </row>
    <row r="434" spans="1:12">
      <c r="A434" s="245" t="str">
        <f>+'[9]Clasific. Económica de Ingresos'!A161</f>
        <v>3.3.2.0.00.00.0.0.002</v>
      </c>
      <c r="B434" s="186" t="str">
        <f>+'[9]Clasific. Económica de Ingresos'!B161</f>
        <v>Fondo Plan Lotificación</v>
      </c>
      <c r="C434" s="186">
        <f>+'[9]Clasific. Económica de Ingresos'!C161</f>
        <v>68168363.140000001</v>
      </c>
      <c r="D434" s="362"/>
      <c r="E434" s="362"/>
      <c r="F434" s="362"/>
      <c r="G434" s="195"/>
      <c r="H434" s="248"/>
      <c r="I434" s="134" t="s">
        <v>11</v>
      </c>
      <c r="K434" s="120"/>
      <c r="L434" s="120"/>
    </row>
    <row r="435" spans="1:12">
      <c r="A435" s="363"/>
      <c r="B435" s="364"/>
      <c r="C435" s="202"/>
      <c r="D435" s="364" t="s">
        <v>507</v>
      </c>
      <c r="E435" s="364">
        <v>10</v>
      </c>
      <c r="F435" s="364"/>
      <c r="G435" s="360" t="s">
        <v>526</v>
      </c>
      <c r="H435" s="200">
        <f>70187355-9493674.81</f>
        <v>60693680.189999998</v>
      </c>
      <c r="I435" s="134"/>
      <c r="J435" s="121">
        <f>+H437+H513+H582</f>
        <v>318990053.64999998</v>
      </c>
      <c r="K435" s="246"/>
      <c r="L435" s="120"/>
    </row>
    <row r="436" spans="1:12" ht="26.25" thickBot="1">
      <c r="A436" s="163"/>
      <c r="B436" s="145"/>
      <c r="C436" s="215"/>
      <c r="D436" s="145" t="s">
        <v>500</v>
      </c>
      <c r="E436" s="145" t="s">
        <v>499</v>
      </c>
      <c r="F436" s="145">
        <v>17</v>
      </c>
      <c r="G436" s="247" t="str">
        <f>+'[9]Egresos Programa III General'!B17</f>
        <v>Construcción de Biblioteca  Municipal en Salón Comunal Santa Rita</v>
      </c>
      <c r="H436" s="206">
        <f>+'[9]Egresos Programa III General'!C17</f>
        <v>7474682.9500000002</v>
      </c>
      <c r="I436" s="134"/>
      <c r="K436" s="246"/>
      <c r="L436" s="120"/>
    </row>
    <row r="437" spans="1:12" s="177" customFormat="1" ht="13.5" thickBot="1">
      <c r="A437" s="183" t="s">
        <v>497</v>
      </c>
      <c r="B437" s="182"/>
      <c r="C437" s="181">
        <f>SUM(C434)</f>
        <v>68168363.140000001</v>
      </c>
      <c r="D437" s="158"/>
      <c r="E437" s="158"/>
      <c r="F437" s="158"/>
      <c r="G437" s="180"/>
      <c r="H437" s="179">
        <f>SUM(H434:H436)</f>
        <v>68168363.140000001</v>
      </c>
      <c r="I437" s="178">
        <f>+C437-H437</f>
        <v>0</v>
      </c>
      <c r="J437" s="124">
        <f>+H436+H440</f>
        <v>281057153.98999995</v>
      </c>
    </row>
    <row r="438" spans="1:12">
      <c r="A438" s="204"/>
      <c r="B438" s="187"/>
      <c r="C438" s="244"/>
      <c r="D438" s="364"/>
      <c r="E438" s="364"/>
      <c r="F438" s="364"/>
      <c r="G438" s="360"/>
      <c r="H438" s="189"/>
      <c r="I438" s="134"/>
      <c r="K438" s="120"/>
      <c r="L438" s="120"/>
    </row>
    <row r="439" spans="1:12">
      <c r="A439" s="245" t="str">
        <f>+'[9]Clasific. Económica de Ingresos'!A162</f>
        <v>3.3.2.0.00.00.0.0.003</v>
      </c>
      <c r="B439" s="186" t="str">
        <f>+'[9]Clasific. Económica de Ingresos'!B162</f>
        <v>Seguridad Vial Multas</v>
      </c>
      <c r="C439" s="186">
        <f>+'[9]Clasific. Económica de Ingresos'!C162</f>
        <v>273582471.04000002</v>
      </c>
      <c r="D439" s="364"/>
      <c r="E439" s="364"/>
      <c r="F439" s="364"/>
      <c r="G439" s="360"/>
      <c r="H439" s="109"/>
      <c r="I439" s="134"/>
      <c r="K439" s="120"/>
      <c r="L439" s="120"/>
    </row>
    <row r="440" spans="1:12" ht="26.25" thickBot="1">
      <c r="A440" s="188"/>
      <c r="B440" s="187"/>
      <c r="C440" s="186"/>
      <c r="D440" s="364" t="s">
        <v>500</v>
      </c>
      <c r="E440" s="364" t="s">
        <v>514</v>
      </c>
      <c r="F440" s="364">
        <v>21</v>
      </c>
      <c r="G440" s="185" t="str">
        <f>+'[9]Egresos Programa III General'!B55</f>
        <v>Señalización Vial para Reordenamiento en la ciudad de Alajuela</v>
      </c>
      <c r="H440" s="109">
        <f>+'[9]Egresos Programa III General'!C55</f>
        <v>273582471.03999996</v>
      </c>
      <c r="I440" s="134"/>
      <c r="K440" s="120"/>
      <c r="L440" s="120"/>
    </row>
    <row r="441" spans="1:12" ht="13.5" hidden="1" thickBot="1">
      <c r="A441" s="204"/>
      <c r="B441" s="203"/>
      <c r="C441" s="202"/>
      <c r="D441" s="364"/>
      <c r="E441" s="364"/>
      <c r="F441" s="364"/>
      <c r="G441" s="360"/>
      <c r="H441" s="200"/>
      <c r="I441" s="134"/>
      <c r="K441" s="120"/>
      <c r="L441" s="120"/>
    </row>
    <row r="442" spans="1:12" s="177" customFormat="1" ht="13.5" thickBot="1">
      <c r="A442" s="183" t="s">
        <v>497</v>
      </c>
      <c r="B442" s="182"/>
      <c r="C442" s="181">
        <f>SUM(C439:C441)</f>
        <v>273582471.04000002</v>
      </c>
      <c r="D442" s="158"/>
      <c r="E442" s="158"/>
      <c r="F442" s="158"/>
      <c r="G442" s="180"/>
      <c r="H442" s="179">
        <f>SUM(H439:H441)</f>
        <v>273582471.03999996</v>
      </c>
      <c r="I442" s="178">
        <f>+C442-H442</f>
        <v>0</v>
      </c>
      <c r="J442" s="124">
        <f>+C442-H442</f>
        <v>0</v>
      </c>
    </row>
    <row r="443" spans="1:12">
      <c r="A443" s="204"/>
      <c r="B443" s="187"/>
      <c r="C443" s="244"/>
      <c r="D443" s="364"/>
      <c r="E443" s="364"/>
      <c r="F443" s="364"/>
      <c r="G443" s="360"/>
      <c r="H443" s="189"/>
      <c r="I443" s="134"/>
      <c r="K443" s="120"/>
      <c r="L443" s="120"/>
    </row>
    <row r="444" spans="1:12">
      <c r="A444" s="188" t="str">
        <f>+'[9]Clasific. Económica de Ingresos'!A163</f>
        <v>3.3.2.0.00.00.0.0.004</v>
      </c>
      <c r="B444" s="186" t="str">
        <f>+'[9]Clasific. Económica de Ingresos'!B163</f>
        <v>Fondo de Recolección de Basuras</v>
      </c>
      <c r="C444" s="186">
        <f>+'[9]Clasific. Económica de Ingresos'!C163</f>
        <v>967157152.34000003</v>
      </c>
      <c r="D444" s="364" t="s">
        <v>502</v>
      </c>
      <c r="E444" s="364" t="s">
        <v>514</v>
      </c>
      <c r="F444" s="364"/>
      <c r="G444" s="360" t="str">
        <f>+'[9]Egresos Programa II General'!B13</f>
        <v>Recolección de Basuras</v>
      </c>
      <c r="H444" s="184">
        <f>+'[9]Egresos Programa II General'!C13</f>
        <v>906154420.35000002</v>
      </c>
      <c r="I444" s="134"/>
      <c r="K444" s="120"/>
      <c r="L444" s="120"/>
    </row>
    <row r="445" spans="1:12" ht="13.5" thickBot="1">
      <c r="A445" s="188"/>
      <c r="B445" s="186"/>
      <c r="C445" s="186"/>
      <c r="D445" s="364" t="s">
        <v>500</v>
      </c>
      <c r="E445" s="364" t="s">
        <v>518</v>
      </c>
      <c r="F445" s="364" t="s">
        <v>505</v>
      </c>
      <c r="G445" s="185" t="str">
        <f>+'[9]Egresos Programa III General'!B120</f>
        <v>Implementación del Plan  Municipal de Residuos</v>
      </c>
      <c r="H445" s="184">
        <f>+'[9]Egresos Programa III General'!C120</f>
        <v>61002731.990000002</v>
      </c>
      <c r="I445" s="134"/>
      <c r="K445" s="120"/>
      <c r="L445" s="120"/>
    </row>
    <row r="446" spans="1:12" ht="13.5" hidden="1" thickBot="1">
      <c r="A446" s="188"/>
      <c r="B446" s="187"/>
      <c r="C446" s="186"/>
      <c r="D446" s="364"/>
      <c r="E446" s="364"/>
      <c r="F446" s="364"/>
      <c r="G446" s="185"/>
      <c r="H446" s="184"/>
      <c r="I446" s="134"/>
      <c r="K446" s="120"/>
      <c r="L446" s="120"/>
    </row>
    <row r="447" spans="1:12" ht="13.5" hidden="1" thickBot="1">
      <c r="A447" s="204"/>
      <c r="B447" s="203"/>
      <c r="C447" s="202"/>
      <c r="D447" s="364"/>
      <c r="E447" s="364"/>
      <c r="F447" s="364"/>
      <c r="G447" s="360"/>
      <c r="H447" s="200"/>
      <c r="I447" s="134"/>
      <c r="K447" s="120"/>
      <c r="L447" s="120"/>
    </row>
    <row r="448" spans="1:12" s="177" customFormat="1" ht="13.5" thickBot="1">
      <c r="A448" s="198" t="s">
        <v>497</v>
      </c>
      <c r="B448" s="197"/>
      <c r="C448" s="196">
        <f>SUM(C444:C447)</f>
        <v>967157152.34000003</v>
      </c>
      <c r="D448" s="362"/>
      <c r="E448" s="362"/>
      <c r="F448" s="362"/>
      <c r="G448" s="195"/>
      <c r="H448" s="194">
        <f>SUM(H444:H447)</f>
        <v>967157152.34000003</v>
      </c>
      <c r="I448" s="178">
        <f>+C448-H448</f>
        <v>0</v>
      </c>
      <c r="J448" s="124">
        <f>+C448-H448</f>
        <v>0</v>
      </c>
    </row>
    <row r="449" spans="1:12">
      <c r="A449" s="243" t="str">
        <f>+'[9]Clasific. Económica de Ingresos'!A164</f>
        <v>3.3.2.0.00.00.0.0.005</v>
      </c>
      <c r="B449" s="197" t="str">
        <f>+'[9]Clasific. Económica de Ingresos'!B164</f>
        <v>Fondo de Parques y Obras de Ornato</v>
      </c>
      <c r="C449" s="242">
        <f>+'[9]Clasific. Económica de Ingresos'!C164</f>
        <v>308602929.51999998</v>
      </c>
      <c r="D449" s="362"/>
      <c r="E449" s="362"/>
      <c r="F449" s="362"/>
      <c r="G449" s="241"/>
      <c r="H449" s="211"/>
      <c r="I449" s="134"/>
      <c r="K449" s="120"/>
      <c r="L449" s="120"/>
    </row>
    <row r="450" spans="1:12">
      <c r="A450" s="363"/>
      <c r="B450" s="187"/>
      <c r="C450" s="186"/>
      <c r="D450" s="364" t="s">
        <v>502</v>
      </c>
      <c r="E450" s="364" t="s">
        <v>501</v>
      </c>
      <c r="F450" s="364"/>
      <c r="G450" s="205" t="str">
        <f>+'[9]Egresos Programa II General'!B15</f>
        <v>Parques Obras de Ornato</v>
      </c>
      <c r="H450" s="184">
        <f>+'[9]Egresos Programa II General'!C15</f>
        <v>74662219.569999993</v>
      </c>
      <c r="I450" s="134"/>
      <c r="K450" s="120"/>
      <c r="L450" s="120"/>
    </row>
    <row r="451" spans="1:12" ht="25.5">
      <c r="A451" s="188"/>
      <c r="B451" s="187"/>
      <c r="C451" s="186"/>
      <c r="D451" s="364" t="s">
        <v>500</v>
      </c>
      <c r="E451" s="364" t="s">
        <v>518</v>
      </c>
      <c r="F451" s="364">
        <v>28</v>
      </c>
      <c r="G451" s="185" t="str">
        <f>+'[9]Egresos Programa III General'!B132</f>
        <v>Mantenimiento de la Estatua de Juan Santamaría y Fuente del Parque Central</v>
      </c>
      <c r="H451" s="184">
        <f>+'[9]Egresos Programa III General'!C132</f>
        <v>50000000</v>
      </c>
      <c r="I451" s="134"/>
      <c r="K451" s="120"/>
      <c r="L451" s="120"/>
    </row>
    <row r="452" spans="1:12">
      <c r="A452" s="188"/>
      <c r="B452" s="187"/>
      <c r="C452" s="186"/>
      <c r="D452" s="364" t="s">
        <v>500</v>
      </c>
      <c r="E452" s="364" t="s">
        <v>518</v>
      </c>
      <c r="F452" s="364">
        <v>32</v>
      </c>
      <c r="G452" s="185" t="str">
        <f>+'[9]Egresos Programa III General'!B136</f>
        <v>Pintura y Remizamiento Parques Distrito Central</v>
      </c>
      <c r="H452" s="184">
        <f>+'[9]Egresos Programa III General'!C136</f>
        <v>150940709.94999999</v>
      </c>
      <c r="I452" s="134"/>
      <c r="K452" s="120"/>
      <c r="L452" s="120"/>
    </row>
    <row r="453" spans="1:12" ht="26.25" thickBot="1">
      <c r="A453" s="188"/>
      <c r="B453" s="187"/>
      <c r="C453" s="186"/>
      <c r="D453" s="364" t="s">
        <v>500</v>
      </c>
      <c r="E453" s="364" t="s">
        <v>518</v>
      </c>
      <c r="F453" s="364">
        <v>33</v>
      </c>
      <c r="G453" s="185" t="str">
        <f>+'[9]Egresos Programa III General'!B137</f>
        <v>Mantenimeintos de Espacios de Interacción Social del Cantón de Alajuela</v>
      </c>
      <c r="H453" s="184">
        <f>+'[9]Egresos Programa III General'!C137</f>
        <v>33000000</v>
      </c>
      <c r="I453" s="134"/>
      <c r="K453" s="120"/>
      <c r="L453" s="120"/>
    </row>
    <row r="454" spans="1:12" s="177" customFormat="1" ht="13.5" thickBot="1">
      <c r="A454" s="183" t="s">
        <v>497</v>
      </c>
      <c r="B454" s="182"/>
      <c r="C454" s="181">
        <f>SUM(C449:C450)</f>
        <v>308602929.51999998</v>
      </c>
      <c r="D454" s="158"/>
      <c r="E454" s="180"/>
      <c r="F454" s="180"/>
      <c r="G454" s="180"/>
      <c r="H454" s="179">
        <f>SUM(H450:H453)</f>
        <v>308602929.51999998</v>
      </c>
      <c r="I454" s="178">
        <f>+C454-H454</f>
        <v>0</v>
      </c>
      <c r="J454" s="124"/>
    </row>
    <row r="455" spans="1:12">
      <c r="A455" s="193"/>
      <c r="B455" s="192"/>
      <c r="C455" s="191"/>
      <c r="D455" s="364"/>
      <c r="E455" s="364"/>
      <c r="F455" s="364"/>
      <c r="G455" s="360"/>
      <c r="H455" s="189"/>
      <c r="I455" s="134"/>
      <c r="K455" s="120"/>
      <c r="L455" s="120"/>
    </row>
    <row r="456" spans="1:12">
      <c r="A456" s="188" t="str">
        <f>+'[9]Clasific. Económica de Ingresos'!A165</f>
        <v>3.3.2.0.00.00.0.0.006</v>
      </c>
      <c r="B456" s="186" t="str">
        <f>+'[9]Clasific. Económica de Ingresos'!B165</f>
        <v>Fondo de Alcantarillado Sanitario</v>
      </c>
      <c r="C456" s="186">
        <f>+'[9]Clasific. Económica de Ingresos'!C165</f>
        <v>179065428.88999999</v>
      </c>
      <c r="D456" s="364" t="s">
        <v>507</v>
      </c>
      <c r="E456" s="364">
        <v>13</v>
      </c>
      <c r="F456" s="364" t="s">
        <v>509</v>
      </c>
      <c r="G456" s="205" t="s">
        <v>536</v>
      </c>
      <c r="H456" s="184">
        <f>+'[9]Egresos Programa II General'!C27</f>
        <v>17300000</v>
      </c>
      <c r="I456" s="134"/>
      <c r="K456" s="120"/>
      <c r="L456" s="120"/>
    </row>
    <row r="457" spans="1:12" ht="25.5">
      <c r="A457" s="363"/>
      <c r="B457" s="364"/>
      <c r="C457" s="202"/>
      <c r="D457" s="364" t="s">
        <v>500</v>
      </c>
      <c r="E457" s="364" t="s">
        <v>501</v>
      </c>
      <c r="F457" s="364">
        <v>12</v>
      </c>
      <c r="G457" s="228" t="str">
        <f>+'[9]Egresos Programa III General'!B74</f>
        <v>Plan Operación Mantenimiento y Desarrollo del Sistema de Saneamiento de la Municipalidad de Alajuela</v>
      </c>
      <c r="H457" s="184">
        <f>+'[9]Egresos Programa III General'!C74-H618-H329</f>
        <v>161765428.88999999</v>
      </c>
      <c r="I457" s="134"/>
      <c r="K457" s="120"/>
      <c r="L457" s="120"/>
    </row>
    <row r="458" spans="1:12" ht="13.5" thickBot="1">
      <c r="A458" s="188"/>
      <c r="B458" s="187"/>
      <c r="C458" s="186"/>
      <c r="D458" s="364"/>
      <c r="E458" s="364"/>
      <c r="F458" s="364"/>
      <c r="G458" s="205"/>
      <c r="H458" s="189"/>
      <c r="I458" s="134"/>
      <c r="K458" s="120"/>
      <c r="L458" s="120"/>
    </row>
    <row r="459" spans="1:12" s="177" customFormat="1" ht="13.5" thickBot="1">
      <c r="A459" s="183" t="s">
        <v>497</v>
      </c>
      <c r="B459" s="182"/>
      <c r="C459" s="181">
        <f>SUM(C456:C456)</f>
        <v>179065428.88999999</v>
      </c>
      <c r="D459" s="158"/>
      <c r="E459" s="158"/>
      <c r="F459" s="158"/>
      <c r="G459" s="180"/>
      <c r="H459" s="179">
        <f>SUM(H456:H458)</f>
        <v>179065428.88999999</v>
      </c>
      <c r="I459" s="178">
        <f>+C459-H459</f>
        <v>0</v>
      </c>
      <c r="J459" s="124"/>
    </row>
    <row r="460" spans="1:12">
      <c r="A460" s="193"/>
      <c r="B460" s="192"/>
      <c r="C460" s="191"/>
      <c r="D460" s="364"/>
      <c r="E460" s="364"/>
      <c r="F460" s="364"/>
      <c r="G460" s="360"/>
      <c r="H460" s="189"/>
      <c r="I460" s="134"/>
      <c r="K460" s="120"/>
      <c r="L460" s="120"/>
    </row>
    <row r="461" spans="1:12">
      <c r="A461" s="193"/>
      <c r="B461" s="192"/>
      <c r="C461" s="191"/>
      <c r="D461" s="364"/>
      <c r="E461" s="364"/>
      <c r="F461" s="364"/>
      <c r="G461" s="360"/>
      <c r="H461" s="189"/>
      <c r="I461" s="134"/>
      <c r="K461" s="120"/>
      <c r="L461" s="120"/>
    </row>
    <row r="462" spans="1:12">
      <c r="A462" s="188" t="str">
        <f>+'[9]Clasific. Económica de Ingresos'!A166</f>
        <v>3.3.2.0.00.00.0.0.007</v>
      </c>
      <c r="B462" s="186" t="str">
        <f>+'[9]Clasific. Económica de Ingresos'!B166</f>
        <v>Fondo del Acueducto</v>
      </c>
      <c r="C462" s="186">
        <f>+'[9]Clasific. Económica de Ingresos'!C166</f>
        <v>2962575159.0700002</v>
      </c>
      <c r="D462" s="364" t="s">
        <v>507</v>
      </c>
      <c r="E462" s="364" t="s">
        <v>518</v>
      </c>
      <c r="F462" s="364" t="s">
        <v>509</v>
      </c>
      <c r="G462" s="205" t="str">
        <f>+'[9]Egresos Programa II General'!B17</f>
        <v>Acueductos</v>
      </c>
      <c r="H462" s="184">
        <f>+'[9]Egresos Programa II General'!C17</f>
        <v>557017663.77999997</v>
      </c>
      <c r="I462" s="134"/>
      <c r="K462" s="120"/>
      <c r="L462" s="120"/>
    </row>
    <row r="463" spans="1:12">
      <c r="A463" s="188"/>
      <c r="B463" s="186"/>
      <c r="C463" s="186"/>
      <c r="D463" s="364" t="s">
        <v>500</v>
      </c>
      <c r="E463" s="364" t="s">
        <v>501</v>
      </c>
      <c r="F463" s="364" t="s">
        <v>498</v>
      </c>
      <c r="G463" s="228" t="str">
        <f>+'[9]Egresos Programa III General'!B72</f>
        <v>Protección de Nacientes</v>
      </c>
      <c r="H463" s="184">
        <f>+'[9]Egresos Programa III General'!C72</f>
        <v>4577287.45</v>
      </c>
      <c r="I463" s="134"/>
      <c r="K463" s="120"/>
      <c r="L463" s="120"/>
    </row>
    <row r="464" spans="1:12">
      <c r="A464" s="188"/>
      <c r="B464" s="186"/>
      <c r="C464" s="186"/>
      <c r="D464" s="364" t="s">
        <v>500</v>
      </c>
      <c r="E464" s="364" t="s">
        <v>501</v>
      </c>
      <c r="F464" s="364">
        <v>11</v>
      </c>
      <c r="G464" s="228" t="str">
        <f>+'[9]Egresos Programa III General'!B73</f>
        <v>Plan Operación Mantenimiento y Des. Sistema de Aueducto</v>
      </c>
      <c r="H464" s="189">
        <f>+'[9]Egresos Programa III General'!C73</f>
        <v>20000000</v>
      </c>
      <c r="I464" s="134"/>
      <c r="K464" s="120"/>
      <c r="L464" s="120"/>
    </row>
    <row r="465" spans="1:12">
      <c r="A465" s="363"/>
      <c r="B465" s="364"/>
      <c r="C465" s="202"/>
      <c r="D465" s="364" t="s">
        <v>500</v>
      </c>
      <c r="E465" s="364" t="s">
        <v>501</v>
      </c>
      <c r="F465" s="364">
        <v>14</v>
      </c>
      <c r="G465" s="228" t="str">
        <f>+'[9]Egresos Programa III General'!B76</f>
        <v>Construccion Tanque Almacenamiento los Llanos</v>
      </c>
      <c r="H465" s="189">
        <f>+'[9]Egresos Programa III General'!C76</f>
        <v>191000000</v>
      </c>
      <c r="I465" s="134"/>
      <c r="K465" s="120"/>
      <c r="L465" s="120"/>
    </row>
    <row r="466" spans="1:12" ht="25.5">
      <c r="A466" s="363"/>
      <c r="B466" s="364"/>
      <c r="C466" s="202"/>
      <c r="D466" s="364" t="s">
        <v>500</v>
      </c>
      <c r="E466" s="364" t="s">
        <v>501</v>
      </c>
      <c r="F466" s="364">
        <v>16</v>
      </c>
      <c r="G466" s="228" t="str">
        <f>+'[9]Egresos Programa III General'!B78</f>
        <v>Mantenimiento de Tanques de Almacenamiento de Agua Potable</v>
      </c>
      <c r="H466" s="189">
        <f>+'[9]Egresos Programa III General'!C78</f>
        <v>60000000</v>
      </c>
      <c r="I466" s="134"/>
      <c r="K466" s="120"/>
      <c r="L466" s="120"/>
    </row>
    <row r="467" spans="1:12" ht="25.5">
      <c r="A467" s="188"/>
      <c r="B467" s="187"/>
      <c r="C467" s="186"/>
      <c r="D467" s="364" t="s">
        <v>500</v>
      </c>
      <c r="E467" s="364" t="s">
        <v>501</v>
      </c>
      <c r="F467" s="364">
        <v>19</v>
      </c>
      <c r="G467" s="228" t="str">
        <f>+'[9]Egresos Programa III General'!B81</f>
        <v>Cambio de Red de Distribución Desamparados Calle Limón -la Garita Tacacorí</v>
      </c>
      <c r="H467" s="189">
        <f>+'[9]Egresos Programa III General'!C81</f>
        <v>8000000</v>
      </c>
      <c r="I467" s="134"/>
      <c r="K467" s="120"/>
      <c r="L467" s="120"/>
    </row>
    <row r="468" spans="1:12">
      <c r="A468" s="188"/>
      <c r="B468" s="187"/>
      <c r="C468" s="186"/>
      <c r="D468" s="364" t="s">
        <v>500</v>
      </c>
      <c r="E468" s="364" t="s">
        <v>501</v>
      </c>
      <c r="F468" s="364">
        <v>20</v>
      </c>
      <c r="G468" s="228" t="str">
        <f>+'[9]Egresos Programa III General'!B82</f>
        <v>Mejoras Red de Distribucón de Tacacorí</v>
      </c>
      <c r="H468" s="184">
        <f>+'[9]Egresos Programa III General'!C82</f>
        <v>135000000</v>
      </c>
      <c r="I468" s="134"/>
      <c r="J468" s="121" t="e">
        <f>+H468+#REF!</f>
        <v>#REF!</v>
      </c>
      <c r="K468" s="120"/>
      <c r="L468" s="120"/>
    </row>
    <row r="469" spans="1:12">
      <c r="A469" s="188"/>
      <c r="B469" s="187"/>
      <c r="C469" s="186"/>
      <c r="D469" s="364" t="s">
        <v>500</v>
      </c>
      <c r="E469" s="364" t="s">
        <v>518</v>
      </c>
      <c r="F469" s="364">
        <v>22</v>
      </c>
      <c r="G469" s="228" t="str">
        <f>+'[9]Egresos Programa III General'!B84</f>
        <v>Instalación de Hidrmetros del canton</v>
      </c>
      <c r="H469" s="184">
        <f>+'[9]Egresos Programa III General'!C84</f>
        <v>30000000</v>
      </c>
      <c r="I469" s="134"/>
      <c r="K469" s="120"/>
      <c r="L469" s="120"/>
    </row>
    <row r="470" spans="1:12" hidden="1">
      <c r="A470" s="188"/>
      <c r="B470" s="187"/>
      <c r="C470" s="186"/>
      <c r="D470" s="364" t="s">
        <v>500</v>
      </c>
      <c r="E470" s="364" t="s">
        <v>503</v>
      </c>
      <c r="F470" s="364">
        <v>23</v>
      </c>
      <c r="G470" s="228" t="str">
        <f>+'[9]Egresos Programa III General'!B85</f>
        <v>Mejoras pluviales y asfaltado Urbanización La Amistad</v>
      </c>
      <c r="H470" s="184">
        <v>0</v>
      </c>
      <c r="I470" s="134"/>
      <c r="K470" s="120"/>
      <c r="L470" s="120"/>
    </row>
    <row r="471" spans="1:12">
      <c r="A471" s="363"/>
      <c r="B471" s="364"/>
      <c r="C471" s="202"/>
      <c r="D471" s="364" t="s">
        <v>500</v>
      </c>
      <c r="E471" s="364" t="s">
        <v>501</v>
      </c>
      <c r="F471" s="364">
        <v>25</v>
      </c>
      <c r="G471" s="228" t="str">
        <f>+'[9]Egresos Programa III General'!B87</f>
        <v>Macromedición</v>
      </c>
      <c r="H471" s="189">
        <f>+'[9]Egresos Programa III General'!C87</f>
        <v>425000000</v>
      </c>
      <c r="I471" s="134"/>
      <c r="K471" s="120"/>
      <c r="L471" s="120"/>
    </row>
    <row r="472" spans="1:12">
      <c r="A472" s="363"/>
      <c r="B472" s="364"/>
      <c r="C472" s="202"/>
      <c r="D472" s="364" t="s">
        <v>500</v>
      </c>
      <c r="E472" s="364" t="s">
        <v>501</v>
      </c>
      <c r="F472" s="364">
        <v>26</v>
      </c>
      <c r="G472" s="228" t="str">
        <f>+'[9]Egresos Programa III General'!B88</f>
        <v>Construcción Tanque Almacenamiento Pueblo Nuevo</v>
      </c>
      <c r="H472" s="189">
        <f>+'[9]Egresos Programa III General'!C88</f>
        <v>320000000</v>
      </c>
      <c r="I472" s="134"/>
      <c r="K472" s="120"/>
      <c r="L472" s="120"/>
    </row>
    <row r="473" spans="1:12">
      <c r="A473" s="363"/>
      <c r="B473" s="364"/>
      <c r="C473" s="202"/>
      <c r="D473" s="364" t="s">
        <v>500</v>
      </c>
      <c r="E473" s="364" t="s">
        <v>501</v>
      </c>
      <c r="F473" s="364">
        <v>31</v>
      </c>
      <c r="G473" s="228" t="str">
        <f>+'[9]Egresos Programa III General'!B92</f>
        <v>Instalaciión Cunetas en Calle Principal Cacao</v>
      </c>
      <c r="H473" s="189">
        <f>+'[9]Egresos Programa III General'!C92</f>
        <v>10000000</v>
      </c>
      <c r="I473" s="134"/>
      <c r="K473" s="120"/>
      <c r="L473" s="120"/>
    </row>
    <row r="474" spans="1:12">
      <c r="A474" s="363"/>
      <c r="B474" s="364"/>
      <c r="C474" s="202"/>
      <c r="D474" s="364" t="s">
        <v>500</v>
      </c>
      <c r="E474" s="364" t="s">
        <v>501</v>
      </c>
      <c r="F474" s="364">
        <v>34</v>
      </c>
      <c r="G474" s="228" t="str">
        <f>+'[9]Egresos Programa III General'!B96</f>
        <v>Sistema de Conducción Setillales de Desamparados</v>
      </c>
      <c r="H474" s="189">
        <f>+'[9]Egresos Programa III General'!C96</f>
        <v>10000000</v>
      </c>
      <c r="I474" s="134"/>
      <c r="K474" s="120"/>
      <c r="L474" s="120"/>
    </row>
    <row r="475" spans="1:12">
      <c r="A475" s="363"/>
      <c r="B475" s="364"/>
      <c r="C475" s="202"/>
      <c r="D475" s="364" t="s">
        <v>500</v>
      </c>
      <c r="E475" s="364" t="s">
        <v>501</v>
      </c>
      <c r="F475" s="364">
        <v>36</v>
      </c>
      <c r="G475" s="228" t="str">
        <f>+'[9]Egresos Programa III General'!B97</f>
        <v>Cerramiento y Protección de Naciente Río Segundo</v>
      </c>
      <c r="H475" s="189">
        <f>+'[9]Egresos Programa III General'!C97</f>
        <v>122000000</v>
      </c>
      <c r="I475" s="134"/>
      <c r="K475" s="120"/>
      <c r="L475" s="120"/>
    </row>
    <row r="476" spans="1:12">
      <c r="A476" s="363"/>
      <c r="B476" s="364"/>
      <c r="C476" s="202"/>
      <c r="D476" s="364" t="s">
        <v>500</v>
      </c>
      <c r="E476" s="364" t="s">
        <v>501</v>
      </c>
      <c r="F476" s="364">
        <v>37</v>
      </c>
      <c r="G476" s="228" t="str">
        <f>+'[9]Egresos Programa III General'!B98</f>
        <v>Diseño y Modelación Cambio Red Urb .La Trinidad</v>
      </c>
      <c r="H476" s="189">
        <f>+'[9]Egresos Programa III General'!C98</f>
        <v>55000000</v>
      </c>
      <c r="I476" s="134"/>
      <c r="K476" s="120"/>
      <c r="L476" s="120"/>
    </row>
    <row r="477" spans="1:12">
      <c r="A477" s="363"/>
      <c r="B477" s="364"/>
      <c r="C477" s="202"/>
      <c r="D477" s="364" t="s">
        <v>500</v>
      </c>
      <c r="E477" s="364" t="s">
        <v>501</v>
      </c>
      <c r="F477" s="364">
        <v>38</v>
      </c>
      <c r="G477" s="228" t="str">
        <f>+'[9]Egresos Programa III General'!B99</f>
        <v>Mejoras Red de Conducción la Chayotera</v>
      </c>
      <c r="H477" s="189">
        <f>+'[9]Egresos Programa III General'!C99</f>
        <v>315000000</v>
      </c>
      <c r="I477" s="134"/>
      <c r="K477" s="120"/>
      <c r="L477" s="120"/>
    </row>
    <row r="478" spans="1:12">
      <c r="A478" s="363"/>
      <c r="B478" s="364"/>
      <c r="C478" s="202"/>
      <c r="D478" s="364" t="s">
        <v>500</v>
      </c>
      <c r="E478" s="364" t="s">
        <v>501</v>
      </c>
      <c r="F478" s="364">
        <v>39</v>
      </c>
      <c r="G478" s="228" t="str">
        <f>+'[9]Egresos Programa III General'!B100</f>
        <v>Mejoras Tubería Conducción Naciente Cataratas</v>
      </c>
      <c r="H478" s="189">
        <f>+'[9]Egresos Programa III General'!C100</f>
        <v>297000000</v>
      </c>
      <c r="I478" s="134"/>
      <c r="K478" s="120"/>
      <c r="L478" s="120"/>
    </row>
    <row r="479" spans="1:12">
      <c r="A479" s="363"/>
      <c r="B479" s="364"/>
      <c r="C479" s="202"/>
      <c r="D479" s="364" t="s">
        <v>500</v>
      </c>
      <c r="E479" s="364" t="s">
        <v>501</v>
      </c>
      <c r="F479" s="364">
        <v>40</v>
      </c>
      <c r="G479" s="228" t="str">
        <f>+'[9]Egresos Programa III General'!B101</f>
        <v>Obras Protección Tanque Guadalupe</v>
      </c>
      <c r="H479" s="189">
        <f>+'[9]Egresos Programa III General'!C101</f>
        <v>35000000</v>
      </c>
      <c r="I479" s="134"/>
      <c r="K479" s="120"/>
      <c r="L479" s="120"/>
    </row>
    <row r="480" spans="1:12">
      <c r="A480" s="363"/>
      <c r="B480" s="364"/>
      <c r="C480" s="202"/>
      <c r="D480" s="364" t="s">
        <v>500</v>
      </c>
      <c r="E480" s="364" t="s">
        <v>518</v>
      </c>
      <c r="F480" s="364">
        <v>41</v>
      </c>
      <c r="G480" s="228" t="str">
        <f>+'[9]Egresos Programa III General'!B102</f>
        <v>sectorización Zona Presión Sistema Alajuela Centro</v>
      </c>
      <c r="H480" s="189">
        <f>+'[9]Egresos Programa III General'!C102</f>
        <v>245000000</v>
      </c>
      <c r="I480" s="134"/>
      <c r="K480" s="120"/>
      <c r="L480" s="120"/>
    </row>
    <row r="481" spans="1:12">
      <c r="A481" s="363"/>
      <c r="B481" s="364"/>
      <c r="C481" s="202"/>
      <c r="D481" s="364" t="s">
        <v>500</v>
      </c>
      <c r="E481" s="364" t="s">
        <v>503</v>
      </c>
      <c r="F481" s="364">
        <v>42</v>
      </c>
      <c r="G481" s="228" t="str">
        <f>+'[9]Egresos Programa III General'!B103</f>
        <v>Mejoras Red Conducción La Pradera</v>
      </c>
      <c r="H481" s="189">
        <f>+'[9]Egresos Programa III General'!C103</f>
        <v>115000000</v>
      </c>
      <c r="I481" s="134"/>
      <c r="K481" s="120"/>
      <c r="L481" s="120"/>
    </row>
    <row r="482" spans="1:12" ht="13.5" thickBot="1">
      <c r="A482" s="188"/>
      <c r="B482" s="187"/>
      <c r="C482" s="186"/>
      <c r="D482" s="364" t="s">
        <v>500</v>
      </c>
      <c r="E482" s="364" t="s">
        <v>518</v>
      </c>
      <c r="F482" s="364">
        <v>21</v>
      </c>
      <c r="G482" s="228" t="str">
        <f>+'[9]Egresos Programa III General'!B125</f>
        <v>Plan Reforestación y Edución Ambiental</v>
      </c>
      <c r="H482" s="184">
        <v>7980207.8399999999</v>
      </c>
      <c r="I482" s="134"/>
      <c r="K482" s="120"/>
      <c r="L482" s="120"/>
    </row>
    <row r="483" spans="1:12" ht="13.5" thickBot="1">
      <c r="A483" s="235" t="s">
        <v>497</v>
      </c>
      <c r="B483" s="234"/>
      <c r="C483" s="233">
        <f>SUM(C462:C482)</f>
        <v>2962575159.0700002</v>
      </c>
      <c r="D483" s="232"/>
      <c r="E483" s="232"/>
      <c r="F483" s="232"/>
      <c r="G483" s="231"/>
      <c r="H483" s="230">
        <f>SUM(H462:H482)</f>
        <v>2962575159.0700002</v>
      </c>
      <c r="I483" s="229">
        <f>+C483-H483</f>
        <v>0</v>
      </c>
      <c r="J483" s="229">
        <v>141631968.77000001</v>
      </c>
      <c r="K483" s="71"/>
      <c r="L483" s="120"/>
    </row>
    <row r="484" spans="1:12">
      <c r="A484" s="193" t="s">
        <v>11</v>
      </c>
      <c r="B484" s="192"/>
      <c r="C484" s="191"/>
      <c r="D484" s="364"/>
      <c r="E484" s="364"/>
      <c r="F484" s="364"/>
      <c r="G484" s="360"/>
      <c r="H484" s="189"/>
      <c r="I484" s="134"/>
      <c r="K484" s="120"/>
      <c r="L484" s="120"/>
    </row>
    <row r="485" spans="1:12">
      <c r="A485" s="188" t="str">
        <f>+'[9]Clasific. Económica de Ingresos'!A167</f>
        <v>3.3.2.0.00.00.0.0.008</v>
      </c>
      <c r="B485" s="186" t="str">
        <f>+'[9]Clasific. Económica de Ingresos'!B167</f>
        <v>Fondo para el acueducto Ley n°8316</v>
      </c>
      <c r="C485" s="186">
        <f>+'[9]Clasific. Económica de Ingresos'!C167</f>
        <v>207005055.41</v>
      </c>
      <c r="D485" s="364"/>
      <c r="E485" s="364"/>
      <c r="F485" s="364"/>
      <c r="G485" s="360"/>
      <c r="H485" s="189"/>
      <c r="I485" s="134"/>
      <c r="K485" s="120"/>
      <c r="L485" s="120"/>
    </row>
    <row r="486" spans="1:12" hidden="1">
      <c r="A486" s="188"/>
      <c r="B486" s="187"/>
      <c r="C486" s="186"/>
      <c r="D486" s="364"/>
      <c r="E486" s="364"/>
      <c r="F486" s="364"/>
      <c r="G486" s="360"/>
      <c r="H486" s="189"/>
      <c r="I486" s="134"/>
      <c r="K486" s="120"/>
      <c r="L486" s="120"/>
    </row>
    <row r="487" spans="1:12" hidden="1">
      <c r="A487" s="188"/>
      <c r="B487" s="187"/>
      <c r="C487" s="186"/>
      <c r="D487" s="364" t="s">
        <v>535</v>
      </c>
      <c r="E487" s="364">
        <v>30</v>
      </c>
      <c r="F487" s="364"/>
      <c r="G487" s="360" t="s">
        <v>534</v>
      </c>
      <c r="H487" s="184">
        <v>0</v>
      </c>
      <c r="I487" s="134"/>
      <c r="K487" s="120"/>
      <c r="L487" s="120"/>
    </row>
    <row r="488" spans="1:12">
      <c r="A488" s="188"/>
      <c r="B488" s="187"/>
      <c r="C488" s="186"/>
      <c r="D488" s="364" t="s">
        <v>500</v>
      </c>
      <c r="E488" s="364" t="s">
        <v>501</v>
      </c>
      <c r="F488" s="364">
        <v>15</v>
      </c>
      <c r="G488" s="228" t="str">
        <f>+'[9]Egresos Programa III General'!B77</f>
        <v>Ley 8316 Mejoras Sistema Pluvial Urbanización Babilonia</v>
      </c>
      <c r="H488" s="184">
        <f>+'[9]Egresos Programa III General'!C77</f>
        <v>5560800</v>
      </c>
      <c r="I488" s="134"/>
      <c r="K488" s="120"/>
      <c r="L488" s="120"/>
    </row>
    <row r="489" spans="1:12">
      <c r="A489" s="188"/>
      <c r="B489" s="187"/>
      <c r="C489" s="186"/>
      <c r="D489" s="364" t="s">
        <v>500</v>
      </c>
      <c r="E489" s="364" t="s">
        <v>501</v>
      </c>
      <c r="F489" s="364">
        <v>18</v>
      </c>
      <c r="G489" s="228" t="str">
        <f>+'[9]Egresos Programa III General'!B80</f>
        <v>Ley 8316 Macromedición</v>
      </c>
      <c r="H489" s="184">
        <f>+'[9]Egresos Programa III General'!C80</f>
        <v>104000000</v>
      </c>
      <c r="I489" s="134"/>
      <c r="J489" s="121">
        <f>+H485+H585</f>
        <v>0</v>
      </c>
      <c r="K489" s="120"/>
      <c r="L489" s="120"/>
    </row>
    <row r="490" spans="1:12">
      <c r="A490" s="188"/>
      <c r="B490" s="187"/>
      <c r="C490" s="186"/>
      <c r="D490" s="364" t="s">
        <v>500</v>
      </c>
      <c r="E490" s="364" t="s">
        <v>501</v>
      </c>
      <c r="F490" s="364">
        <v>21</v>
      </c>
      <c r="G490" s="228" t="str">
        <f>+'[9]Egresos Programa III General'!B83</f>
        <v>Ley 8316 Mejoras Tanques</v>
      </c>
      <c r="H490" s="184">
        <f>+'[9]Egresos Programa III General'!C83</f>
        <v>40131303.359999999</v>
      </c>
      <c r="I490" s="134"/>
      <c r="K490" s="120"/>
      <c r="L490" s="120"/>
    </row>
    <row r="491" spans="1:12">
      <c r="A491" s="363"/>
      <c r="B491" s="364"/>
      <c r="C491" s="202"/>
      <c r="D491" s="364" t="s">
        <v>500</v>
      </c>
      <c r="E491" s="364" t="s">
        <v>501</v>
      </c>
      <c r="F491" s="364">
        <v>24</v>
      </c>
      <c r="G491" s="228" t="str">
        <f>+'[9]Egresos Programa III General'!B86</f>
        <v>Ley 8316 Mejoras Sistema Pluvial Calle Pilas</v>
      </c>
      <c r="H491" s="184">
        <f>+'[9]Egresos Programa III General'!C92</f>
        <v>10000000</v>
      </c>
      <c r="I491" s="134"/>
      <c r="K491" s="120"/>
      <c r="L491" s="120"/>
    </row>
    <row r="492" spans="1:12" ht="25.5">
      <c r="A492" s="188"/>
      <c r="B492" s="187"/>
      <c r="C492" s="186"/>
      <c r="D492" s="364" t="s">
        <v>500</v>
      </c>
      <c r="E492" s="364" t="s">
        <v>501</v>
      </c>
      <c r="F492" s="364">
        <v>29</v>
      </c>
      <c r="G492" s="228" t="str">
        <f>+'[9]Egresos Programa III General'!B90</f>
        <v>Ley 8316 Construcción Sistema Plu8vial Cementerio -Hogar Comunitario</v>
      </c>
      <c r="H492" s="184">
        <f>+'[9]Egresos Programa III General'!C90</f>
        <v>27340000</v>
      </c>
      <c r="I492" s="134"/>
      <c r="K492" s="120"/>
      <c r="L492" s="120"/>
    </row>
    <row r="493" spans="1:12">
      <c r="A493" s="188"/>
      <c r="B493" s="187"/>
      <c r="C493" s="186"/>
      <c r="D493" s="364" t="s">
        <v>500</v>
      </c>
      <c r="E493" s="364" t="s">
        <v>501</v>
      </c>
      <c r="F493" s="364">
        <v>30</v>
      </c>
      <c r="G493" s="228" t="str">
        <f>+'[9]Egresos Programa III General'!B91</f>
        <v>Ley 8316  Cuneteado nuestro Amo -Planta Ventanas</v>
      </c>
      <c r="H493" s="184">
        <f>+'[9]Egresos Programa III General'!C91</f>
        <v>8820000</v>
      </c>
      <c r="I493" s="134"/>
      <c r="J493" s="121">
        <f>+H487+H585</f>
        <v>0</v>
      </c>
      <c r="K493" s="120"/>
      <c r="L493" s="120"/>
    </row>
    <row r="494" spans="1:12" ht="13.5" thickBot="1">
      <c r="A494" s="188"/>
      <c r="B494" s="187"/>
      <c r="C494" s="186"/>
      <c r="D494" s="364" t="s">
        <v>500</v>
      </c>
      <c r="E494" s="364" t="s">
        <v>501</v>
      </c>
      <c r="F494" s="364">
        <v>33</v>
      </c>
      <c r="G494" s="228" t="str">
        <f>+'[9]Egresos Programa III General'!B94</f>
        <v>Ley 8316 Mejoras Sistema Pluvial Calle Pedregal</v>
      </c>
      <c r="H494" s="184">
        <f>+'[9]Egresos Programa III General'!C94</f>
        <v>11152952.050000001</v>
      </c>
      <c r="I494" s="134"/>
      <c r="K494" s="120"/>
      <c r="L494" s="120"/>
    </row>
    <row r="495" spans="1:12" ht="13.5" hidden="1" thickBot="1">
      <c r="A495" s="188"/>
      <c r="B495" s="187"/>
      <c r="C495" s="186"/>
      <c r="D495" s="364" t="s">
        <v>500</v>
      </c>
      <c r="E495" s="364" t="s">
        <v>503</v>
      </c>
      <c r="F495" s="364">
        <v>33</v>
      </c>
      <c r="G495" s="205">
        <f>+'[2]Egresos Programa III General'!B386</f>
        <v>0</v>
      </c>
      <c r="H495" s="184">
        <f>+'[2]Egresos Programa III General'!C386</f>
        <v>0</v>
      </c>
      <c r="I495" s="134"/>
      <c r="K495" s="120"/>
      <c r="L495" s="120"/>
    </row>
    <row r="496" spans="1:12" ht="13.5" hidden="1" thickBot="1">
      <c r="A496" s="210"/>
      <c r="B496" s="209"/>
      <c r="C496" s="208"/>
      <c r="D496" s="145" t="s">
        <v>500</v>
      </c>
      <c r="E496" s="145" t="s">
        <v>518</v>
      </c>
      <c r="F496" s="145">
        <v>20</v>
      </c>
      <c r="G496" s="227">
        <f>+'[2]Egresos Programa III General'!B371</f>
        <v>0</v>
      </c>
      <c r="H496" s="223">
        <f>+'[2]Egresos Programa III General'!C371</f>
        <v>0</v>
      </c>
      <c r="I496" s="134"/>
      <c r="K496" s="120"/>
      <c r="L496" s="120"/>
    </row>
    <row r="497" spans="1:12" ht="13.5" hidden="1" thickBot="1">
      <c r="A497" s="188"/>
      <c r="B497" s="187"/>
      <c r="C497" s="186"/>
      <c r="D497" s="364" t="s">
        <v>500</v>
      </c>
      <c r="E497" s="364" t="s">
        <v>501</v>
      </c>
      <c r="F497" s="364">
        <v>31</v>
      </c>
      <c r="G497" s="205">
        <f>+'[2]Egresos Programa III General'!B385</f>
        <v>0</v>
      </c>
      <c r="H497" s="184">
        <f>+'[2]Egresos Programa III General'!C385</f>
        <v>0</v>
      </c>
      <c r="I497" s="134"/>
      <c r="K497" s="120"/>
      <c r="L497" s="120"/>
    </row>
    <row r="498" spans="1:12" ht="13.5" hidden="1" thickBot="1">
      <c r="A498" s="188"/>
      <c r="B498" s="187"/>
      <c r="C498" s="186"/>
      <c r="D498" s="364" t="s">
        <v>500</v>
      </c>
      <c r="E498" s="364" t="s">
        <v>501</v>
      </c>
      <c r="F498" s="364">
        <v>34</v>
      </c>
      <c r="G498" s="205">
        <f>+'[2]Egresos Programa III General'!B388</f>
        <v>0</v>
      </c>
      <c r="H498" s="184">
        <f>+'[2]Egresos Programa III General'!C388</f>
        <v>0</v>
      </c>
      <c r="I498" s="134"/>
      <c r="K498" s="120"/>
      <c r="L498" s="120"/>
    </row>
    <row r="499" spans="1:12" ht="13.5" hidden="1" thickBot="1">
      <c r="A499" s="188"/>
      <c r="B499" s="187"/>
      <c r="C499" s="186"/>
      <c r="D499" s="364" t="s">
        <v>500</v>
      </c>
      <c r="E499" s="364" t="s">
        <v>501</v>
      </c>
      <c r="F499" s="364">
        <v>35</v>
      </c>
      <c r="G499" s="205">
        <f>+'[2]Egresos Programa III General'!B389</f>
        <v>0</v>
      </c>
      <c r="H499" s="184">
        <f>+'[2]Egresos Programa III General'!C389</f>
        <v>0</v>
      </c>
      <c r="I499" s="134"/>
      <c r="K499" s="120"/>
      <c r="L499" s="120"/>
    </row>
    <row r="500" spans="1:12" ht="13.5" hidden="1" thickBot="1">
      <c r="A500" s="188"/>
      <c r="B500" s="187"/>
      <c r="C500" s="186"/>
      <c r="D500" s="364" t="s">
        <v>500</v>
      </c>
      <c r="E500" s="364" t="s">
        <v>533</v>
      </c>
      <c r="F500" s="364" t="s">
        <v>499</v>
      </c>
      <c r="G500" s="360" t="s">
        <v>520</v>
      </c>
      <c r="H500" s="184"/>
      <c r="I500" s="134"/>
      <c r="K500" s="120"/>
      <c r="L500" s="120"/>
    </row>
    <row r="501" spans="1:12" ht="13.5" thickBot="1">
      <c r="A501" s="183" t="s">
        <v>497</v>
      </c>
      <c r="B501" s="182"/>
      <c r="C501" s="181">
        <f>SUM(C485:C497)</f>
        <v>207005055.41</v>
      </c>
      <c r="D501" s="158"/>
      <c r="E501" s="158"/>
      <c r="F501" s="158"/>
      <c r="G501" s="180"/>
      <c r="H501" s="222">
        <f>SUM(H485:H500)</f>
        <v>207005055.41000003</v>
      </c>
      <c r="I501" s="134">
        <f>+C501-H501</f>
        <v>0</v>
      </c>
      <c r="K501" s="120"/>
      <c r="L501" s="120"/>
    </row>
    <row r="502" spans="1:12">
      <c r="A502" s="188" t="str">
        <f>+'[9]Clasific. Económica de Ingresos'!A168</f>
        <v>3.3.2.0.00.00.0.0.009</v>
      </c>
      <c r="B502" s="186" t="str">
        <f>+'[9]Clasific. Económica de Ingresos'!B168</f>
        <v>Fondo de Ley de Simplificacion y Eficieciencia Tributaria</v>
      </c>
      <c r="C502" s="186">
        <f>+'[9]Clasific. Económica de Ingresos'!C168</f>
        <v>12350363.140000001</v>
      </c>
      <c r="D502" s="364" t="s">
        <v>500</v>
      </c>
      <c r="E502" s="364" t="s">
        <v>514</v>
      </c>
      <c r="F502" s="364" t="s">
        <v>499</v>
      </c>
      <c r="G502" s="360" t="s">
        <v>532</v>
      </c>
      <c r="H502" s="184">
        <v>12350363.140000001</v>
      </c>
      <c r="I502" s="134"/>
      <c r="J502" s="121" t="e">
        <f>+H502+#REF!+H527</f>
        <v>#REF!</v>
      </c>
      <c r="K502" s="120"/>
      <c r="L502" s="120"/>
    </row>
    <row r="503" spans="1:12" hidden="1">
      <c r="A503" s="363"/>
      <c r="B503" s="364"/>
      <c r="C503" s="202"/>
      <c r="D503" s="364" t="s">
        <v>500</v>
      </c>
      <c r="E503" s="364" t="s">
        <v>514</v>
      </c>
      <c r="F503" s="364" t="s">
        <v>514</v>
      </c>
      <c r="G503" s="360" t="s">
        <v>531</v>
      </c>
      <c r="H503" s="184">
        <v>0</v>
      </c>
      <c r="I503" s="134"/>
      <c r="J503" s="134">
        <f>+H503+H363</f>
        <v>25000000</v>
      </c>
      <c r="K503" s="120"/>
      <c r="L503" s="120"/>
    </row>
    <row r="504" spans="1:12">
      <c r="A504" s="363"/>
      <c r="B504" s="364"/>
      <c r="C504" s="202"/>
      <c r="D504" s="364" t="s">
        <v>500</v>
      </c>
      <c r="E504" s="364" t="s">
        <v>514</v>
      </c>
      <c r="F504" s="364" t="s">
        <v>513</v>
      </c>
      <c r="G504" s="360" t="s">
        <v>530</v>
      </c>
      <c r="H504" s="226">
        <v>0</v>
      </c>
      <c r="I504" s="134"/>
      <c r="J504" s="134" t="e">
        <f>+H504+#REF!+H529+H590+H561</f>
        <v>#REF!</v>
      </c>
      <c r="K504" s="120"/>
      <c r="L504" s="120"/>
    </row>
    <row r="505" spans="1:12" hidden="1">
      <c r="A505" s="363"/>
      <c r="B505" s="364"/>
      <c r="C505" s="202"/>
      <c r="D505" s="364" t="s">
        <v>500</v>
      </c>
      <c r="E505" s="364" t="s">
        <v>514</v>
      </c>
      <c r="F505" s="364" t="s">
        <v>501</v>
      </c>
      <c r="G505" s="360" t="s">
        <v>529</v>
      </c>
      <c r="H505" s="200"/>
      <c r="I505" s="134"/>
      <c r="J505" s="134"/>
      <c r="K505" s="120"/>
      <c r="L505" s="120"/>
    </row>
    <row r="506" spans="1:12" hidden="1">
      <c r="A506" s="363"/>
      <c r="B506" s="364"/>
      <c r="C506" s="202"/>
      <c r="D506" s="364" t="s">
        <v>500</v>
      </c>
      <c r="E506" s="364" t="s">
        <v>498</v>
      </c>
      <c r="F506" s="364"/>
      <c r="G506" s="360" t="s">
        <v>528</v>
      </c>
      <c r="H506" s="200"/>
      <c r="I506" s="134"/>
      <c r="J506" s="134"/>
      <c r="K506" s="120"/>
      <c r="L506" s="120"/>
    </row>
    <row r="507" spans="1:12" ht="13.5" thickBot="1">
      <c r="A507" s="363"/>
      <c r="B507" s="364"/>
      <c r="C507" s="202"/>
      <c r="D507" s="364"/>
      <c r="E507" s="364"/>
      <c r="F507" s="364"/>
      <c r="G507" s="360"/>
      <c r="H507" s="200"/>
      <c r="I507" s="134"/>
      <c r="K507" s="120"/>
      <c r="L507" s="120"/>
    </row>
    <row r="508" spans="1:12" s="177" customFormat="1" ht="13.5" thickBot="1">
      <c r="A508" s="183" t="s">
        <v>497</v>
      </c>
      <c r="B508" s="182"/>
      <c r="C508" s="181">
        <f>SUM(C502:C504)</f>
        <v>12350363.140000001</v>
      </c>
      <c r="D508" s="158"/>
      <c r="E508" s="158"/>
      <c r="F508" s="158"/>
      <c r="G508" s="180"/>
      <c r="H508" s="179">
        <f>SUM(H502:H506)</f>
        <v>12350363.140000001</v>
      </c>
      <c r="I508" s="178">
        <f>+C508-H508</f>
        <v>0</v>
      </c>
      <c r="J508" s="124"/>
    </row>
    <row r="509" spans="1:12">
      <c r="A509" s="225" t="str">
        <f>+'[9]Clasific. Económica de Ingresos'!A169</f>
        <v>3.3.2.0.00.00.0.0.010</v>
      </c>
      <c r="B509" s="224" t="str">
        <f>+'[9]Clasific. Económica de Ingresos'!B169</f>
        <v>Fondo Bienes Inmuebles</v>
      </c>
      <c r="C509" s="224">
        <f>+'[9]Clasific. Económica de Ingresos'!C169</f>
        <v>1332645537.46</v>
      </c>
      <c r="D509" s="362"/>
      <c r="E509" s="362"/>
      <c r="F509" s="362"/>
      <c r="G509" s="195"/>
      <c r="H509" s="211"/>
      <c r="I509" s="134"/>
      <c r="K509" s="120"/>
      <c r="L509" s="120"/>
    </row>
    <row r="510" spans="1:12" hidden="1">
      <c r="A510" s="188"/>
      <c r="B510" s="187"/>
      <c r="C510" s="186"/>
      <c r="D510" s="364" t="s">
        <v>507</v>
      </c>
      <c r="E510" s="364" t="s">
        <v>499</v>
      </c>
      <c r="F510" s="364"/>
      <c r="G510" s="360" t="s">
        <v>527</v>
      </c>
      <c r="H510" s="184">
        <f>+'[9]Egresos Programa II General'!C11-H571</f>
        <v>0</v>
      </c>
      <c r="I510" s="134"/>
      <c r="K510" s="120"/>
      <c r="L510" s="120"/>
    </row>
    <row r="511" spans="1:12">
      <c r="A511" s="188"/>
      <c r="B511" s="187"/>
      <c r="C511" s="186"/>
      <c r="D511" s="364" t="s">
        <v>507</v>
      </c>
      <c r="E511" s="364" t="s">
        <v>503</v>
      </c>
      <c r="F511" s="364"/>
      <c r="G511" s="360" t="str">
        <f>+'[9]Egresos Programa II General'!B19</f>
        <v>Mercados, Plazas y Ferias</v>
      </c>
      <c r="H511" s="184">
        <v>3963990.75</v>
      </c>
      <c r="I511" s="134"/>
      <c r="K511" s="120"/>
      <c r="L511" s="120"/>
    </row>
    <row r="512" spans="1:12">
      <c r="A512" s="188"/>
      <c r="B512" s="187"/>
      <c r="C512" s="186"/>
      <c r="D512" s="364" t="s">
        <v>507</v>
      </c>
      <c r="E512" s="364" t="s">
        <v>498</v>
      </c>
      <c r="F512" s="364"/>
      <c r="G512" s="360" t="s">
        <v>543</v>
      </c>
      <c r="H512" s="184">
        <f>+'[9]Egresos Programa II General'!C21</f>
        <v>271484188.82999998</v>
      </c>
      <c r="I512" s="134"/>
      <c r="J512" s="121" t="e">
        <f>+#REF!-469201630.752</f>
        <v>#REF!</v>
      </c>
      <c r="K512" s="120"/>
      <c r="L512" s="120"/>
    </row>
    <row r="513" spans="1:12">
      <c r="A513" s="188"/>
      <c r="B513" s="187"/>
      <c r="C513" s="186"/>
      <c r="D513" s="364" t="s">
        <v>507</v>
      </c>
      <c r="E513" s="364">
        <v>10</v>
      </c>
      <c r="F513" s="364"/>
      <c r="G513" s="360" t="s">
        <v>526</v>
      </c>
      <c r="H513" s="184">
        <f>+'[9]Egresos Programa II General'!C23-'Origen y Aplicación'!H435-'Origen y Aplicación'!H587-H271-H321-H343-100000000</f>
        <v>246649529.81</v>
      </c>
      <c r="I513" s="134"/>
      <c r="J513" s="121">
        <f>+H513+H437+H587</f>
        <v>314817892.94999999</v>
      </c>
      <c r="K513" s="120"/>
      <c r="L513" s="120"/>
    </row>
    <row r="514" spans="1:12" ht="12" hidden="1" customHeight="1">
      <c r="A514" s="188"/>
      <c r="B514" s="187"/>
      <c r="C514" s="186"/>
      <c r="D514" s="364" t="s">
        <v>507</v>
      </c>
      <c r="E514" s="364">
        <v>11</v>
      </c>
      <c r="F514" s="364"/>
      <c r="G514" s="360" t="s">
        <v>525</v>
      </c>
      <c r="H514" s="184">
        <f>+'[9]Egresos Programa II General'!C25-H576</f>
        <v>0</v>
      </c>
      <c r="I514" s="134"/>
      <c r="K514" s="120"/>
      <c r="L514" s="120"/>
    </row>
    <row r="515" spans="1:12" hidden="1">
      <c r="A515" s="188"/>
      <c r="B515" s="187"/>
      <c r="C515" s="186"/>
      <c r="D515" s="364" t="s">
        <v>507</v>
      </c>
      <c r="E515" s="364">
        <v>18</v>
      </c>
      <c r="F515" s="364"/>
      <c r="G515" s="360" t="s">
        <v>524</v>
      </c>
      <c r="H515" s="184">
        <f>+'[2]Egresos Programa II General'!C348</f>
        <v>0</v>
      </c>
      <c r="I515" s="134"/>
      <c r="K515" s="120"/>
      <c r="L515" s="120"/>
    </row>
    <row r="516" spans="1:12">
      <c r="A516" s="188"/>
      <c r="B516" s="187"/>
      <c r="C516" s="186"/>
      <c r="D516" s="364" t="s">
        <v>507</v>
      </c>
      <c r="E516" s="364">
        <v>23</v>
      </c>
      <c r="F516" s="364"/>
      <c r="G516" s="360" t="s">
        <v>523</v>
      </c>
      <c r="H516" s="184">
        <f>+'[9]Egresos Programa II General'!C31-H265</f>
        <v>74797400</v>
      </c>
      <c r="I516" s="134"/>
      <c r="K516" s="120"/>
      <c r="L516" s="120"/>
    </row>
    <row r="517" spans="1:12">
      <c r="A517" s="188"/>
      <c r="B517" s="187"/>
      <c r="C517" s="186"/>
      <c r="D517" s="364" t="s">
        <v>507</v>
      </c>
      <c r="E517" s="364">
        <v>25</v>
      </c>
      <c r="F517" s="364"/>
      <c r="G517" s="360" t="s">
        <v>522</v>
      </c>
      <c r="H517" s="184">
        <f>+'[9]Egresos Programa II General'!C33</f>
        <v>10077000</v>
      </c>
      <c r="I517" s="134"/>
      <c r="K517" s="120"/>
      <c r="L517" s="120"/>
    </row>
    <row r="518" spans="1:12">
      <c r="A518" s="188"/>
      <c r="B518" s="187"/>
      <c r="C518" s="186"/>
      <c r="D518" s="364" t="s">
        <v>507</v>
      </c>
      <c r="E518" s="364">
        <v>28</v>
      </c>
      <c r="F518" s="364"/>
      <c r="G518" s="360" t="str">
        <f>+'[9]Egresos Programa II General'!B37</f>
        <v>Atención Emergencias Cantonales</v>
      </c>
      <c r="H518" s="184">
        <f>+'[9]Egresos Programa II General'!C37</f>
        <v>34500000</v>
      </c>
      <c r="I518" s="134"/>
      <c r="K518" s="120"/>
      <c r="L518" s="120"/>
    </row>
    <row r="519" spans="1:12">
      <c r="A519" s="188"/>
      <c r="B519" s="187"/>
      <c r="C519" s="186"/>
      <c r="D519" s="364" t="s">
        <v>507</v>
      </c>
      <c r="E519" s="364">
        <v>29</v>
      </c>
      <c r="F519" s="364"/>
      <c r="G519" s="360" t="s">
        <v>542</v>
      </c>
      <c r="H519" s="184">
        <f>+'[9]Egresos Programa II General'!C39</f>
        <v>14000000</v>
      </c>
      <c r="I519" s="134"/>
      <c r="K519" s="120"/>
      <c r="L519" s="120"/>
    </row>
    <row r="520" spans="1:12">
      <c r="A520" s="188"/>
      <c r="B520" s="187"/>
      <c r="C520" s="186"/>
      <c r="D520" s="364" t="s">
        <v>500</v>
      </c>
      <c r="E520" s="364" t="s">
        <v>499</v>
      </c>
      <c r="F520" s="364">
        <v>16</v>
      </c>
      <c r="G520" s="185" t="str">
        <f>+'[9]Egresos Programa III General'!B16</f>
        <v>Mejoras en Salón Multiusos Urb. Sacramento</v>
      </c>
      <c r="H520" s="184">
        <f>+'[9]Egresos Programa III General'!C16</f>
        <v>4000000</v>
      </c>
      <c r="I520" s="134"/>
      <c r="K520" s="120"/>
      <c r="L520" s="120"/>
    </row>
    <row r="521" spans="1:12">
      <c r="A521" s="188"/>
      <c r="B521" s="187"/>
      <c r="C521" s="186"/>
      <c r="D521" s="364" t="s">
        <v>500</v>
      </c>
      <c r="E521" s="364" t="s">
        <v>499</v>
      </c>
      <c r="F521" s="364">
        <v>18</v>
      </c>
      <c r="G521" s="185" t="str">
        <f>+'[9]Egresos Programa III General'!B18</f>
        <v>Mejoras en las instalaciones de CENCINAI de Río Segundo</v>
      </c>
      <c r="H521" s="184">
        <f>+'[9]Egresos Programa III General'!C18</f>
        <v>15000000</v>
      </c>
      <c r="I521" s="134"/>
      <c r="K521" s="120"/>
      <c r="L521" s="120"/>
    </row>
    <row r="522" spans="1:12">
      <c r="A522" s="188"/>
      <c r="B522" s="187"/>
      <c r="C522" s="186"/>
      <c r="D522" s="364" t="s">
        <v>500</v>
      </c>
      <c r="E522" s="364" t="s">
        <v>499</v>
      </c>
      <c r="F522" s="364">
        <v>19</v>
      </c>
      <c r="G522" s="185" t="str">
        <f>+'[9]Egresos Programa III General'!B19</f>
        <v>Construcción I etapa Salón Multiusos San Rafael</v>
      </c>
      <c r="H522" s="184">
        <f>+'[9]Egresos Programa III General'!C19</f>
        <v>5056200</v>
      </c>
      <c r="I522" s="134"/>
      <c r="K522" s="120"/>
      <c r="L522" s="120"/>
    </row>
    <row r="523" spans="1:12">
      <c r="A523" s="188"/>
      <c r="B523" s="187"/>
      <c r="C523" s="186"/>
      <c r="D523" s="364" t="s">
        <v>500</v>
      </c>
      <c r="E523" s="364" t="s">
        <v>499</v>
      </c>
      <c r="F523" s="364">
        <v>21</v>
      </c>
      <c r="G523" s="185" t="str">
        <f>+'[9]Egresos Programa III General'!B21</f>
        <v>Mejoras en el CENCINAI Pavas, Carrizal</v>
      </c>
      <c r="H523" s="184">
        <f>+'[9]Egresos Programa III General'!C21</f>
        <v>15000000</v>
      </c>
      <c r="I523" s="134"/>
      <c r="K523" s="120"/>
      <c r="L523" s="120"/>
    </row>
    <row r="524" spans="1:12" ht="25.5">
      <c r="A524" s="188"/>
      <c r="B524" s="187"/>
      <c r="C524" s="186"/>
      <c r="D524" s="364" t="s">
        <v>500</v>
      </c>
      <c r="E524" s="364" t="s">
        <v>499</v>
      </c>
      <c r="F524" s="364">
        <v>22</v>
      </c>
      <c r="G524" s="185" t="str">
        <f>+'[9]Egresos Programa III General'!B22</f>
        <v>Mejoras Infraestructura en el CENCINAI del INVU las Cañas n°1</v>
      </c>
      <c r="H524" s="184">
        <f>+'[9]Egresos Programa III General'!C22</f>
        <v>5000000</v>
      </c>
      <c r="I524" s="134"/>
      <c r="K524" s="120"/>
      <c r="L524" s="120"/>
    </row>
    <row r="525" spans="1:12">
      <c r="A525" s="188"/>
      <c r="B525" s="187"/>
      <c r="C525" s="186"/>
      <c r="D525" s="364" t="s">
        <v>500</v>
      </c>
      <c r="E525" s="364" t="s">
        <v>499</v>
      </c>
      <c r="F525" s="364">
        <v>23</v>
      </c>
      <c r="G525" s="185" t="str">
        <f>+'[9]Egresos Programa III General'!B23</f>
        <v>Construcción Salón Comunal  Villa Elia</v>
      </c>
      <c r="H525" s="184">
        <f>+'[9]Egresos Programa III General'!C23</f>
        <v>3579629</v>
      </c>
      <c r="I525" s="134"/>
      <c r="K525" s="120"/>
      <c r="L525" s="120"/>
    </row>
    <row r="526" spans="1:12">
      <c r="A526" s="188"/>
      <c r="B526" s="187"/>
      <c r="C526" s="186"/>
      <c r="D526" s="364" t="s">
        <v>500</v>
      </c>
      <c r="E526" s="364" t="s">
        <v>499</v>
      </c>
      <c r="F526" s="364">
        <v>31</v>
      </c>
      <c r="G526" s="185" t="str">
        <f>+'[9]Egresos Programa III General'!B32</f>
        <v>Mejoras Plazas Deportes Desamparados</v>
      </c>
      <c r="H526" s="184">
        <f>+'[9]Egresos Programa III General'!C32</f>
        <v>100000000</v>
      </c>
      <c r="I526" s="134"/>
      <c r="K526" s="120"/>
      <c r="L526" s="120"/>
    </row>
    <row r="527" spans="1:12">
      <c r="A527" s="188"/>
      <c r="B527" s="187"/>
      <c r="C527" s="186"/>
      <c r="D527" s="364" t="s">
        <v>500</v>
      </c>
      <c r="E527" s="364" t="s">
        <v>514</v>
      </c>
      <c r="F527" s="364" t="s">
        <v>499</v>
      </c>
      <c r="G527" s="360" t="s">
        <v>521</v>
      </c>
      <c r="H527" s="184">
        <f>+'[9]Egresos Programa III General'!C44-H502</f>
        <v>199645402.80000001</v>
      </c>
      <c r="I527" s="134"/>
      <c r="J527" s="121">
        <f>+H527+H502</f>
        <v>211995765.94</v>
      </c>
      <c r="K527" s="120"/>
      <c r="L527" s="120"/>
    </row>
    <row r="528" spans="1:12" ht="12" hidden="1" customHeight="1">
      <c r="A528" s="188"/>
      <c r="B528" s="187"/>
      <c r="C528" s="186"/>
      <c r="D528" s="364" t="s">
        <v>500</v>
      </c>
      <c r="E528" s="364" t="s">
        <v>514</v>
      </c>
      <c r="F528" s="364" t="s">
        <v>514</v>
      </c>
      <c r="G528" s="360"/>
      <c r="H528" s="184"/>
      <c r="I528" s="134"/>
      <c r="J528" s="121">
        <f>+H528+H590+H561</f>
        <v>18151856.52</v>
      </c>
      <c r="K528" s="120"/>
      <c r="L528" s="120"/>
    </row>
    <row r="529" spans="1:12">
      <c r="A529" s="188"/>
      <c r="B529" s="187"/>
      <c r="C529" s="186"/>
      <c r="D529" s="364" t="s">
        <v>500</v>
      </c>
      <c r="E529" s="364" t="s">
        <v>514</v>
      </c>
      <c r="F529" s="364" t="s">
        <v>513</v>
      </c>
      <c r="G529" s="360" t="s">
        <v>530</v>
      </c>
      <c r="H529" s="184">
        <f>+'[9]Egresos Programa III General'!C46-'Origen y Aplicación'!H562-'Origen y Aplicación'!H504-H594-H362</f>
        <v>23501356.910000086</v>
      </c>
      <c r="I529" s="134"/>
      <c r="J529" s="121">
        <f>+H529+H562+H504</f>
        <v>23501356.910000086</v>
      </c>
      <c r="K529" s="120"/>
      <c r="L529" s="120"/>
    </row>
    <row r="530" spans="1:12" s="387" customFormat="1">
      <c r="A530" s="394"/>
      <c r="B530" s="393"/>
      <c r="C530" s="390"/>
      <c r="D530" s="393" t="s">
        <v>500</v>
      </c>
      <c r="E530" s="393" t="s">
        <v>514</v>
      </c>
      <c r="F530" s="393" t="s">
        <v>501</v>
      </c>
      <c r="G530" s="392" t="str">
        <f>+'[9]Egresos Programa III General'!B47</f>
        <v>Instalción de Paradas Distrito San Rafael</v>
      </c>
      <c r="H530" s="391">
        <f>+'[9]Egresos Programa III General'!C47</f>
        <v>2699374</v>
      </c>
      <c r="I530" s="390"/>
      <c r="J530" s="390"/>
      <c r="K530" s="389"/>
      <c r="L530" s="388"/>
    </row>
    <row r="531" spans="1:12">
      <c r="A531" s="188"/>
      <c r="B531" s="187"/>
      <c r="C531" s="186"/>
      <c r="D531" s="364" t="s">
        <v>500</v>
      </c>
      <c r="E531" s="364" t="s">
        <v>514</v>
      </c>
      <c r="F531" s="364" t="s">
        <v>518</v>
      </c>
      <c r="G531" s="185" t="str">
        <f>+'[9]Egresos Programa III General'!B48</f>
        <v>Construcción puente peatonal Escuela de Quebradas</v>
      </c>
      <c r="H531" s="184">
        <f>+'[9]Egresos Programa III General'!C48</f>
        <v>50000000</v>
      </c>
      <c r="I531" s="134"/>
      <c r="K531" s="120"/>
      <c r="L531" s="120"/>
    </row>
    <row r="532" spans="1:12">
      <c r="A532" s="188"/>
      <c r="B532" s="187"/>
      <c r="C532" s="186"/>
      <c r="D532" s="364" t="s">
        <v>500</v>
      </c>
      <c r="E532" s="364" t="s">
        <v>518</v>
      </c>
      <c r="F532" s="364" t="s">
        <v>499</v>
      </c>
      <c r="G532" s="360" t="s">
        <v>520</v>
      </c>
      <c r="H532" s="184">
        <f>+'[9]Egresos Programa III General'!C117</f>
        <v>98450075.460000008</v>
      </c>
      <c r="I532" s="134"/>
      <c r="J532" s="121">
        <f>+H532+H500+H431</f>
        <v>98450075.460000008</v>
      </c>
      <c r="K532" s="120"/>
      <c r="L532" s="120"/>
    </row>
    <row r="533" spans="1:12">
      <c r="A533" s="188"/>
      <c r="B533" s="187"/>
      <c r="C533" s="186"/>
      <c r="D533" s="364" t="s">
        <v>500</v>
      </c>
      <c r="E533" s="364" t="s">
        <v>518</v>
      </c>
      <c r="F533" s="364" t="s">
        <v>514</v>
      </c>
      <c r="G533" s="360" t="s">
        <v>519</v>
      </c>
      <c r="H533" s="184">
        <f>+'[9]Egresos Programa III General'!C118</f>
        <v>396000</v>
      </c>
      <c r="I533" s="134"/>
      <c r="K533" s="120"/>
      <c r="L533" s="120"/>
    </row>
    <row r="534" spans="1:12">
      <c r="A534" s="188"/>
      <c r="B534" s="187"/>
      <c r="C534" s="186"/>
      <c r="D534" s="364" t="s">
        <v>500</v>
      </c>
      <c r="E534" s="364" t="s">
        <v>518</v>
      </c>
      <c r="F534" s="364" t="s">
        <v>501</v>
      </c>
      <c r="G534" s="360" t="s">
        <v>650</v>
      </c>
      <c r="H534" s="184">
        <v>10000000</v>
      </c>
      <c r="I534" s="134"/>
      <c r="K534" s="120"/>
      <c r="L534" s="120"/>
    </row>
    <row r="535" spans="1:12">
      <c r="A535" s="188"/>
      <c r="B535" s="187"/>
      <c r="C535" s="186"/>
      <c r="D535" s="364" t="s">
        <v>500</v>
      </c>
      <c r="E535" s="364" t="s">
        <v>518</v>
      </c>
      <c r="F535" s="364" t="s">
        <v>518</v>
      </c>
      <c r="G535" s="185" t="str">
        <f>+'[9]Egresos Programa III General'!B122</f>
        <v>Plan Mercadeo Turístico</v>
      </c>
      <c r="H535" s="184">
        <f>+'[9]Egresos Programa III General'!C122</f>
        <v>18640000</v>
      </c>
      <c r="I535" s="134"/>
      <c r="K535" s="120"/>
      <c r="L535" s="120"/>
    </row>
    <row r="536" spans="1:12" s="387" customFormat="1" ht="27.75" customHeight="1">
      <c r="A536" s="394"/>
      <c r="B536" s="393"/>
      <c r="C536" s="390"/>
      <c r="D536" s="393" t="s">
        <v>500</v>
      </c>
      <c r="E536" s="393" t="s">
        <v>518</v>
      </c>
      <c r="F536" s="393">
        <v>19</v>
      </c>
      <c r="G536" s="392" t="str">
        <f>+'[9]Egresos Programa III General'!B123</f>
        <v>Contrucción Cancha Multiusos en Urbanización la Langosta</v>
      </c>
      <c r="H536" s="391">
        <f>+'[9]Egresos Programa III General'!C123</f>
        <v>18205389.899999999</v>
      </c>
      <c r="I536" s="390"/>
      <c r="J536" s="390"/>
      <c r="K536" s="389"/>
      <c r="L536" s="388"/>
    </row>
    <row r="537" spans="1:12">
      <c r="A537" s="188"/>
      <c r="B537" s="187"/>
      <c r="C537" s="186"/>
      <c r="D537" s="364" t="s">
        <v>500</v>
      </c>
      <c r="E537" s="364" t="s">
        <v>518</v>
      </c>
      <c r="F537" s="364">
        <v>29</v>
      </c>
      <c r="G537" s="185" t="str">
        <f>+'[9]Egresos Programa III General'!B133</f>
        <v>Mejoras Areas Recreativas Urb. Silvia Eugenia</v>
      </c>
      <c r="H537" s="184">
        <f>+'[9]Egresos Programa III General'!C133</f>
        <v>20000000</v>
      </c>
      <c r="I537" s="134"/>
      <c r="J537" s="121" t="e">
        <f>+H538+H539+#REF!+H540+H506</f>
        <v>#REF!</v>
      </c>
      <c r="K537" s="120"/>
      <c r="L537" s="120"/>
    </row>
    <row r="538" spans="1:12" ht="13.5" thickBot="1">
      <c r="A538" s="188"/>
      <c r="B538" s="187"/>
      <c r="C538" s="186"/>
      <c r="D538" s="364" t="s">
        <v>500</v>
      </c>
      <c r="E538" s="364" t="s">
        <v>503</v>
      </c>
      <c r="F538" s="364"/>
      <c r="G538" s="360" t="s">
        <v>541</v>
      </c>
      <c r="H538" s="184">
        <f>+'[10]Prog III'!$G$154</f>
        <v>88000000</v>
      </c>
      <c r="I538" s="134"/>
      <c r="K538" s="120"/>
      <c r="L538" s="120"/>
    </row>
    <row r="539" spans="1:12" ht="13.5" hidden="1" thickBot="1">
      <c r="A539" s="188"/>
      <c r="B539" s="187"/>
      <c r="C539" s="186"/>
      <c r="D539" s="364" t="s">
        <v>500</v>
      </c>
      <c r="E539" s="364" t="s">
        <v>503</v>
      </c>
      <c r="F539" s="364"/>
      <c r="G539" s="360" t="s">
        <v>540</v>
      </c>
      <c r="H539" s="184">
        <v>0</v>
      </c>
      <c r="I539" s="134">
        <v>0</v>
      </c>
      <c r="J539" s="121" t="e">
        <f>+H538+H539+#REF!+H540+H506</f>
        <v>#REF!</v>
      </c>
      <c r="K539" s="120"/>
      <c r="L539" s="120"/>
    </row>
    <row r="540" spans="1:12" ht="13.5" hidden="1" thickBot="1">
      <c r="A540" s="188"/>
      <c r="B540" s="187"/>
      <c r="C540" s="186"/>
      <c r="D540" s="364" t="s">
        <v>500</v>
      </c>
      <c r="E540" s="364" t="s">
        <v>503</v>
      </c>
      <c r="F540" s="364"/>
      <c r="G540" s="360" t="s">
        <v>517</v>
      </c>
      <c r="H540" s="184">
        <f>+'[10]Prog III'!$G$161-H418</f>
        <v>0</v>
      </c>
      <c r="I540" s="134"/>
      <c r="K540" s="120"/>
      <c r="L540" s="120"/>
    </row>
    <row r="541" spans="1:12" ht="26.25" hidden="1" thickBot="1">
      <c r="A541" s="188"/>
      <c r="B541" s="187"/>
      <c r="C541" s="186"/>
      <c r="D541" s="364" t="s">
        <v>500</v>
      </c>
      <c r="E541" s="364" t="s">
        <v>498</v>
      </c>
      <c r="F541" s="364"/>
      <c r="G541" s="360" t="s">
        <v>516</v>
      </c>
      <c r="H541" s="184">
        <v>0</v>
      </c>
      <c r="I541" s="134"/>
      <c r="J541" s="121" t="e">
        <f>+H541+#REF!</f>
        <v>#REF!</v>
      </c>
      <c r="K541" s="120"/>
      <c r="L541" s="120"/>
    </row>
    <row r="542" spans="1:12" s="177" customFormat="1" ht="13.5" thickBot="1">
      <c r="A542" s="183" t="s">
        <v>497</v>
      </c>
      <c r="B542" s="182"/>
      <c r="C542" s="181">
        <f>SUM(C509:C537)</f>
        <v>1332645537.46</v>
      </c>
      <c r="D542" s="158"/>
      <c r="E542" s="158"/>
      <c r="F542" s="158"/>
      <c r="G542" s="180"/>
      <c r="H542" s="179">
        <f>SUM(H509:H541)</f>
        <v>1332645537.4600003</v>
      </c>
      <c r="I542" s="178">
        <f>+C542-H542</f>
        <v>0</v>
      </c>
      <c r="J542" s="124"/>
    </row>
    <row r="543" spans="1:12">
      <c r="A543" s="193"/>
      <c r="B543" s="192"/>
      <c r="C543" s="191"/>
      <c r="D543" s="364"/>
      <c r="E543" s="364"/>
      <c r="F543" s="364"/>
      <c r="G543" s="360"/>
      <c r="H543" s="189"/>
      <c r="I543" s="134"/>
      <c r="K543" s="120"/>
      <c r="L543" s="120"/>
    </row>
    <row r="544" spans="1:12" ht="13.5" thickBot="1">
      <c r="A544" s="188" t="str">
        <f>+'[9]Clasific. Económica de Ingresos'!A170</f>
        <v>3.3.2.0.00.00.0.0.011</v>
      </c>
      <c r="B544" s="187" t="str">
        <f>+'[9]Clasific. Económica de Ingresos'!B170</f>
        <v>Fondo de Desarrollo Municipal, 8% del IBI, Ley Nº 7509</v>
      </c>
      <c r="C544" s="190">
        <f>+'[9]Clasific. Económica de Ingresos'!C170</f>
        <v>37434.97</v>
      </c>
      <c r="D544" s="364" t="s">
        <v>510</v>
      </c>
      <c r="E544" s="364" t="s">
        <v>505</v>
      </c>
      <c r="F544" s="364" t="s">
        <v>509</v>
      </c>
      <c r="G544" s="386" t="str">
        <f>+[9]ProgramaI!B53</f>
        <v>Fondo de Desarrollo Municipal Ley 7509</v>
      </c>
      <c r="H544" s="184">
        <f>+[9]ProgramaI!E53</f>
        <v>37434.97</v>
      </c>
      <c r="I544" s="134"/>
      <c r="J544" s="121">
        <f>+H545+H548+H551+H554+H557+H568+H580+H583+H591</f>
        <v>822061276.63000011</v>
      </c>
      <c r="K544" s="120"/>
      <c r="L544" s="120"/>
    </row>
    <row r="545" spans="1:12" s="177" customFormat="1" ht="13.5" thickBot="1">
      <c r="A545" s="183" t="s">
        <v>497</v>
      </c>
      <c r="B545" s="182"/>
      <c r="C545" s="181">
        <f>SUM(C544:C544)</f>
        <v>37434.97</v>
      </c>
      <c r="D545" s="158"/>
      <c r="E545" s="158"/>
      <c r="F545" s="158"/>
      <c r="G545" s="180"/>
      <c r="H545" s="222">
        <f>SUM(H544)</f>
        <v>37434.97</v>
      </c>
      <c r="I545" s="178">
        <f>+C545-H545</f>
        <v>0</v>
      </c>
      <c r="J545" s="124"/>
    </row>
    <row r="546" spans="1:12">
      <c r="A546" s="193"/>
      <c r="B546" s="192"/>
      <c r="C546" s="191"/>
      <c r="D546" s="364"/>
      <c r="E546" s="364"/>
      <c r="F546" s="364"/>
      <c r="G546" s="360"/>
      <c r="H546" s="184"/>
      <c r="I546" s="134"/>
      <c r="K546" s="120"/>
      <c r="L546" s="120"/>
    </row>
    <row r="547" spans="1:12" ht="26.25" thickBot="1">
      <c r="A547" s="188" t="str">
        <f>+'[9]Clasific. Económica de Ingresos'!A171</f>
        <v>3.3.2.0.00.00.0.0.012</v>
      </c>
      <c r="B547" s="187" t="str">
        <f>+'[9]Clasific. Económica de Ingresos'!B171</f>
        <v>Junta Administrativa del Registro Nacional, 3% del IBI, Leyes 7509 y 7729</v>
      </c>
      <c r="C547" s="190">
        <f>+'[9]Clasific. Económica de Ingresos'!C171</f>
        <v>30411295</v>
      </c>
      <c r="D547" s="364" t="s">
        <v>510</v>
      </c>
      <c r="E547" s="364" t="s">
        <v>505</v>
      </c>
      <c r="F547" s="364" t="s">
        <v>509</v>
      </c>
      <c r="G547" s="205" t="str">
        <f>+B547</f>
        <v>Junta Administrativa del Registro Nacional, 3% del IBI, Leyes 7509 y 7729</v>
      </c>
      <c r="H547" s="184">
        <f>+[9]ProgramaI!E24</f>
        <v>30411295</v>
      </c>
      <c r="I547" s="134"/>
      <c r="J547" s="120"/>
      <c r="K547" s="120"/>
      <c r="L547" s="120"/>
    </row>
    <row r="548" spans="1:12" s="177" customFormat="1" ht="13.5" thickBot="1">
      <c r="A548" s="183" t="s">
        <v>497</v>
      </c>
      <c r="B548" s="182"/>
      <c r="C548" s="181">
        <f>SUM(C547:C547)</f>
        <v>30411295</v>
      </c>
      <c r="D548" s="158"/>
      <c r="E548" s="158"/>
      <c r="F548" s="158"/>
      <c r="G548" s="180"/>
      <c r="H548" s="222">
        <f>SUM(H547:H547)</f>
        <v>30411295</v>
      </c>
      <c r="I548" s="178">
        <f>+C548-H548</f>
        <v>0</v>
      </c>
      <c r="J548" s="124"/>
    </row>
    <row r="549" spans="1:12">
      <c r="A549" s="193"/>
      <c r="B549" s="192"/>
      <c r="C549" s="191"/>
      <c r="D549" s="364"/>
      <c r="E549" s="364"/>
      <c r="F549" s="364"/>
      <c r="G549" s="360"/>
      <c r="H549" s="184"/>
      <c r="I549" s="134"/>
      <c r="K549" s="120"/>
      <c r="L549" s="120"/>
    </row>
    <row r="550" spans="1:12" ht="26.25" thickBot="1">
      <c r="A550" s="188" t="str">
        <f>+'[9]Clasific. Económica de Ingresos'!A172</f>
        <v>3.3.2.0.00.00.0.0.013</v>
      </c>
      <c r="B550" s="187" t="str">
        <f>+'[9]Clasific. Económica de Ingresos'!B172</f>
        <v>Instituto de Fomento y Asesoría Municipal, 3% del IBI, Ley Nº 7509</v>
      </c>
      <c r="C550" s="190">
        <f>+'[9]Clasific. Económica de Ingresos'!C172</f>
        <v>14038.11</v>
      </c>
      <c r="D550" s="364" t="s">
        <v>510</v>
      </c>
      <c r="E550" s="364" t="s">
        <v>505</v>
      </c>
      <c r="F550" s="364" t="s">
        <v>509</v>
      </c>
      <c r="G550" s="386" t="str">
        <f>+B550</f>
        <v>Instituto de Fomento y Asesoría Municipal, 3% del IBI, Ley Nº 7509</v>
      </c>
      <c r="H550" s="184">
        <f>+[9]ProgramaI!E50</f>
        <v>14038.11</v>
      </c>
      <c r="I550" s="134"/>
      <c r="K550" s="120"/>
      <c r="L550" s="120"/>
    </row>
    <row r="551" spans="1:12" s="177" customFormat="1" ht="13.5" thickBot="1">
      <c r="A551" s="183" t="s">
        <v>497</v>
      </c>
      <c r="B551" s="182"/>
      <c r="C551" s="181">
        <f>SUM(C550:C550)</f>
        <v>14038.11</v>
      </c>
      <c r="D551" s="158"/>
      <c r="E551" s="158"/>
      <c r="F551" s="158"/>
      <c r="G551" s="180"/>
      <c r="H551" s="222">
        <f>SUM(H550)</f>
        <v>14038.11</v>
      </c>
      <c r="I551" s="178">
        <f>+C551-H551</f>
        <v>0</v>
      </c>
      <c r="J551" s="124"/>
    </row>
    <row r="552" spans="1:12">
      <c r="A552" s="193"/>
      <c r="B552" s="192"/>
      <c r="C552" s="191"/>
      <c r="D552" s="364"/>
      <c r="E552" s="364"/>
      <c r="F552" s="364"/>
      <c r="G552" s="360"/>
      <c r="H552" s="184"/>
      <c r="I552" s="134"/>
      <c r="K552" s="120"/>
      <c r="L552" s="120"/>
    </row>
    <row r="553" spans="1:12" ht="26.25" thickBot="1">
      <c r="A553" s="188" t="str">
        <f>+'[9]Clasific. Económica de Ingresos'!A173</f>
        <v>3.3.2.0.00.00.0.0.014</v>
      </c>
      <c r="B553" s="187" t="str">
        <f>+'[9]Clasific. Económica de Ingresos'!B173</f>
        <v>Juntas de educación, 10% impuesto territorial y 10% IBI, Leyes 7509 y 7729</v>
      </c>
      <c r="C553" s="190">
        <f>+'[9]Clasific. Económica de Ingresos'!C173</f>
        <v>699870983.32000005</v>
      </c>
      <c r="D553" s="364" t="s">
        <v>510</v>
      </c>
      <c r="E553" s="364" t="s">
        <v>505</v>
      </c>
      <c r="F553" s="364" t="s">
        <v>509</v>
      </c>
      <c r="G553" s="205" t="str">
        <f>+B553</f>
        <v>Juntas de educación, 10% impuesto territorial y 10% IBI, Leyes 7509 y 7729</v>
      </c>
      <c r="H553" s="184">
        <f>+[9]ProgramaI!E29</f>
        <v>699870983.32000005</v>
      </c>
      <c r="I553" s="134"/>
      <c r="K553" s="120"/>
      <c r="L553" s="120"/>
    </row>
    <row r="554" spans="1:12" s="177" customFormat="1" ht="13.5" thickBot="1">
      <c r="A554" s="183" t="s">
        <v>497</v>
      </c>
      <c r="B554" s="182"/>
      <c r="C554" s="181">
        <f>SUM(C553:C553)</f>
        <v>699870983.32000005</v>
      </c>
      <c r="D554" s="158"/>
      <c r="E554" s="158"/>
      <c r="F554" s="158"/>
      <c r="G554" s="180"/>
      <c r="H554" s="222">
        <f>SUM(H553:H553)</f>
        <v>699870983.32000005</v>
      </c>
      <c r="I554" s="178">
        <f>+C554-H554</f>
        <v>0</v>
      </c>
      <c r="J554" s="124"/>
    </row>
    <row r="555" spans="1:12">
      <c r="A555" s="193" t="s">
        <v>11</v>
      </c>
      <c r="B555" s="192"/>
      <c r="C555" s="191"/>
      <c r="D555" s="364"/>
      <c r="E555" s="364"/>
      <c r="F555" s="364"/>
      <c r="G555" s="360"/>
      <c r="H555" s="189"/>
      <c r="I555" s="134"/>
      <c r="K555" s="120"/>
      <c r="L555" s="120"/>
    </row>
    <row r="556" spans="1:12" ht="13.5" thickBot="1">
      <c r="A556" s="188" t="str">
        <f>+'[9]Clasific. Económica de Ingresos'!A174</f>
        <v>3.3.2.0.00.00.0.0.015</v>
      </c>
      <c r="B556" s="187" t="str">
        <f>+'[9]Clasific. Económica de Ingresos'!B174</f>
        <v>Organo de Normalización Técnica, 1% del IBI, Ley Nº 7729</v>
      </c>
      <c r="C556" s="190">
        <f>+'[9]Clasific. Económica de Ingresos'!C174</f>
        <v>10136741</v>
      </c>
      <c r="D556" s="364" t="s">
        <v>510</v>
      </c>
      <c r="E556" s="364" t="s">
        <v>505</v>
      </c>
      <c r="F556" s="364"/>
      <c r="G556" s="360" t="str">
        <f>+[9]ProgramaI!B22</f>
        <v xml:space="preserve">Organo Normalización Técnica M.de Hacienda </v>
      </c>
      <c r="H556" s="184">
        <f>+[9]ProgramaI!E22</f>
        <v>10136741</v>
      </c>
      <c r="I556" s="134"/>
      <c r="K556" s="120"/>
      <c r="L556" s="120"/>
    </row>
    <row r="557" spans="1:12" s="177" customFormat="1" ht="13.5" thickBot="1">
      <c r="A557" s="183" t="s">
        <v>497</v>
      </c>
      <c r="B557" s="182"/>
      <c r="C557" s="181">
        <f>SUM(C556:C556)</f>
        <v>10136741</v>
      </c>
      <c r="D557" s="158"/>
      <c r="E557" s="158"/>
      <c r="F557" s="158"/>
      <c r="G557" s="180"/>
      <c r="H557" s="179">
        <f>SUM(H556)</f>
        <v>10136741</v>
      </c>
      <c r="I557" s="178">
        <f>+C557-H557</f>
        <v>0</v>
      </c>
      <c r="J557" s="124"/>
    </row>
    <row r="558" spans="1:12" ht="13.5" thickBot="1">
      <c r="A558" s="217"/>
      <c r="B558" s="216"/>
      <c r="C558" s="215"/>
      <c r="D558" s="143"/>
      <c r="E558" s="143"/>
      <c r="F558" s="143"/>
      <c r="G558" s="214"/>
      <c r="H558" s="213"/>
      <c r="I558" s="134"/>
      <c r="K558" s="120"/>
      <c r="L558" s="120"/>
    </row>
    <row r="559" spans="1:12" ht="13.5" hidden="1" thickBot="1">
      <c r="A559" s="193"/>
      <c r="B559" s="192"/>
      <c r="C559" s="191"/>
      <c r="D559" s="364"/>
      <c r="E559" s="364"/>
      <c r="F559" s="364"/>
      <c r="G559" s="360"/>
      <c r="H559" s="189"/>
      <c r="I559" s="134"/>
      <c r="K559" s="120"/>
      <c r="L559" s="120"/>
    </row>
    <row r="560" spans="1:12" ht="13.5" hidden="1" thickBot="1">
      <c r="A560" s="188" t="str">
        <f>+'[9]Clasific. Económica de Ingresos'!A175</f>
        <v>3.3.2.0.00.00.0.0.016</v>
      </c>
      <c r="B560" s="187" t="str">
        <f>+'[9]Clasific. Económica de Ingresos'!B175</f>
        <v>Impuesto al Cemento</v>
      </c>
      <c r="C560" s="190">
        <f>+'[9]Clasific. Económica de Ingresos'!C175</f>
        <v>0</v>
      </c>
      <c r="D560" s="364"/>
      <c r="E560" s="364"/>
      <c r="F560" s="364"/>
      <c r="G560" s="360"/>
      <c r="H560" s="189"/>
      <c r="I560" s="134"/>
      <c r="K560" s="120"/>
      <c r="L560" s="120"/>
    </row>
    <row r="561" spans="1:12" ht="13.5" hidden="1" thickBot="1">
      <c r="A561" s="363"/>
      <c r="B561" s="364"/>
      <c r="C561" s="202"/>
      <c r="D561" s="364" t="s">
        <v>500</v>
      </c>
      <c r="E561" s="364" t="s">
        <v>514</v>
      </c>
      <c r="F561" s="364" t="s">
        <v>514</v>
      </c>
      <c r="G561" s="360" t="s">
        <v>515</v>
      </c>
      <c r="H561" s="200">
        <v>0</v>
      </c>
      <c r="I561" s="134"/>
      <c r="K561" s="120"/>
      <c r="L561" s="120"/>
    </row>
    <row r="562" spans="1:12" ht="13.5" hidden="1" thickBot="1">
      <c r="A562" s="363"/>
      <c r="B562" s="364"/>
      <c r="C562" s="202"/>
      <c r="D562" s="364" t="s">
        <v>500</v>
      </c>
      <c r="E562" s="364" t="s">
        <v>514</v>
      </c>
      <c r="F562" s="364" t="s">
        <v>513</v>
      </c>
      <c r="G562" s="185" t="str">
        <f>+'[9]Egresos Programa III General'!B46</f>
        <v>Mantenimiento Periódico de la Red Vial Cantonal</v>
      </c>
      <c r="H562" s="200">
        <v>0</v>
      </c>
      <c r="I562" s="134"/>
      <c r="K562" s="120"/>
      <c r="L562" s="120"/>
    </row>
    <row r="563" spans="1:12" s="177" customFormat="1" ht="13.5" hidden="1" thickBot="1">
      <c r="A563" s="183" t="s">
        <v>497</v>
      </c>
      <c r="B563" s="182"/>
      <c r="C563" s="181">
        <f>SUM(C560:C562)</f>
        <v>0</v>
      </c>
      <c r="D563" s="158"/>
      <c r="E563" s="158"/>
      <c r="F563" s="158"/>
      <c r="G563" s="180"/>
      <c r="H563" s="179">
        <f>SUM(H561:H562)</f>
        <v>0</v>
      </c>
      <c r="I563" s="178">
        <f>+C563-H563</f>
        <v>0</v>
      </c>
      <c r="J563" s="124"/>
    </row>
    <row r="564" spans="1:12">
      <c r="A564" s="221" t="s">
        <v>11</v>
      </c>
      <c r="B564" s="220"/>
      <c r="C564" s="219"/>
      <c r="D564" s="362"/>
      <c r="E564" s="362"/>
      <c r="F564" s="362"/>
      <c r="G564" s="195"/>
      <c r="H564" s="211"/>
      <c r="I564" s="134"/>
      <c r="K564" s="120"/>
      <c r="L564" s="120"/>
    </row>
    <row r="565" spans="1:12">
      <c r="A565" s="188" t="str">
        <f>+'[9]Clasific. Económica de Ingresos'!A176</f>
        <v>3.3.2.0.00.00.0.0.017</v>
      </c>
      <c r="B565" s="187" t="str">
        <f>+'[9]Clasific. Económica de Ingresos'!B176</f>
        <v>Comité Cantonal de Deportes</v>
      </c>
      <c r="C565" s="190">
        <f>+'[9]Clasific. Económica de Ingresos'!C176</f>
        <v>58604519.280000001</v>
      </c>
      <c r="D565" s="364"/>
      <c r="E565" s="364"/>
      <c r="F565" s="364"/>
      <c r="G565" s="360"/>
      <c r="H565" s="189"/>
      <c r="I565" s="134"/>
      <c r="K565" s="120"/>
      <c r="L565" s="120"/>
    </row>
    <row r="566" spans="1:12" ht="13.5" thickBot="1">
      <c r="A566" s="188"/>
      <c r="B566" s="187"/>
      <c r="C566" s="186"/>
      <c r="D566" s="364" t="s">
        <v>510</v>
      </c>
      <c r="E566" s="364" t="s">
        <v>505</v>
      </c>
      <c r="F566" s="364"/>
      <c r="G566" s="360" t="str">
        <f>+[9]ProgramaI!B32</f>
        <v xml:space="preserve">Comité Cantonal Deportes y Recreación </v>
      </c>
      <c r="H566" s="200">
        <f>+[9]ProgramaI!E32-H342</f>
        <v>58604519.280000001</v>
      </c>
      <c r="I566" s="134"/>
      <c r="K566" s="120"/>
      <c r="L566" s="120"/>
    </row>
    <row r="567" spans="1:12" ht="13.5" hidden="1" thickBot="1">
      <c r="A567" s="188"/>
      <c r="B567" s="187"/>
      <c r="C567" s="186"/>
      <c r="D567" s="364" t="s">
        <v>500</v>
      </c>
      <c r="E567" s="62" t="s">
        <v>499</v>
      </c>
      <c r="F567" s="62">
        <v>13</v>
      </c>
      <c r="G567" s="385"/>
      <c r="H567" s="218"/>
      <c r="I567" s="134"/>
      <c r="K567" s="120"/>
      <c r="L567" s="120"/>
    </row>
    <row r="568" spans="1:12" s="177" customFormat="1" ht="13.5" thickBot="1">
      <c r="A568" s="183" t="s">
        <v>497</v>
      </c>
      <c r="B568" s="182"/>
      <c r="C568" s="181">
        <f>SUM(C565:C567)</f>
        <v>58604519.280000001</v>
      </c>
      <c r="D568" s="158"/>
      <c r="E568" s="158"/>
      <c r="F568" s="158"/>
      <c r="G568" s="180"/>
      <c r="H568" s="179">
        <f>SUM(H566:H567)</f>
        <v>58604519.280000001</v>
      </c>
      <c r="I568" s="178">
        <f>+C568-H568</f>
        <v>0</v>
      </c>
      <c r="J568" s="124"/>
    </row>
    <row r="569" spans="1:12" ht="13.5" thickBot="1">
      <c r="A569" s="217"/>
      <c r="B569" s="216"/>
      <c r="C569" s="215"/>
      <c r="D569" s="143"/>
      <c r="E569" s="143"/>
      <c r="F569" s="143"/>
      <c r="G569" s="214"/>
      <c r="H569" s="213"/>
      <c r="I569" s="134"/>
      <c r="K569" s="120"/>
      <c r="L569" s="120"/>
    </row>
    <row r="570" spans="1:12">
      <c r="A570" s="193"/>
      <c r="B570" s="192"/>
      <c r="C570" s="191"/>
      <c r="D570" s="364"/>
      <c r="E570" s="364"/>
      <c r="F570" s="364"/>
      <c r="G570" s="360"/>
      <c r="H570" s="189"/>
      <c r="I570" s="134"/>
      <c r="K570" s="120"/>
      <c r="L570" s="120"/>
    </row>
    <row r="571" spans="1:12">
      <c r="A571" s="188" t="str">
        <f>+'[9]Clasific. Económica de Ingresos'!A177</f>
        <v>3.3.2.0.00.00.0.0.018</v>
      </c>
      <c r="B571" s="187" t="str">
        <f>+'[9]Clasific. Económica de Ingresos'!B177</f>
        <v xml:space="preserve">Fondo Servico de Aseo de Vias </v>
      </c>
      <c r="C571" s="190">
        <f>+'[9]Clasific. Económica de Ingresos'!C177</f>
        <v>69947961.439999998</v>
      </c>
      <c r="D571" s="364" t="s">
        <v>500</v>
      </c>
      <c r="E571" s="364" t="s">
        <v>499</v>
      </c>
      <c r="F571" s="364"/>
      <c r="G571" s="360" t="str">
        <f>+'[9]Egresos Programa II General'!B11</f>
        <v>Aseo de Vías y Sitios Públicos</v>
      </c>
      <c r="H571" s="189">
        <f>+'[9]Egresos Programa II General'!C11</f>
        <v>69947961.439999998</v>
      </c>
      <c r="I571" s="134"/>
      <c r="K571" s="120"/>
      <c r="L571" s="120"/>
    </row>
    <row r="572" spans="1:12" hidden="1">
      <c r="A572" s="188"/>
      <c r="B572" s="187"/>
      <c r="C572" s="186"/>
      <c r="D572" s="364" t="s">
        <v>500</v>
      </c>
      <c r="E572" s="364" t="s">
        <v>501</v>
      </c>
      <c r="F572" s="364" t="s">
        <v>503</v>
      </c>
      <c r="G572" s="205">
        <f>+'[2]Egresos Programa III General'!B358</f>
        <v>0</v>
      </c>
      <c r="H572" s="200">
        <f>+'[2]Egresos Programa III General'!C358</f>
        <v>0</v>
      </c>
      <c r="I572" s="134"/>
      <c r="K572" s="120"/>
      <c r="L572" s="120"/>
    </row>
    <row r="573" spans="1:12" ht="13.5" thickBot="1">
      <c r="A573" s="363"/>
      <c r="B573" s="364"/>
      <c r="C573" s="202"/>
      <c r="D573" s="364"/>
      <c r="E573" s="364"/>
      <c r="F573" s="364"/>
      <c r="G573" s="360"/>
      <c r="H573" s="200"/>
      <c r="I573" s="134"/>
      <c r="K573" s="120"/>
      <c r="L573" s="120"/>
    </row>
    <row r="574" spans="1:12" s="177" customFormat="1" ht="13.5" thickBot="1">
      <c r="A574" s="183" t="s">
        <v>497</v>
      </c>
      <c r="B574" s="182"/>
      <c r="C574" s="181">
        <f>SUM(C571:C573)</f>
        <v>69947961.439999998</v>
      </c>
      <c r="D574" s="158"/>
      <c r="E574" s="158"/>
      <c r="F574" s="158"/>
      <c r="G574" s="180"/>
      <c r="H574" s="179">
        <f>SUM(H571:H573)</f>
        <v>69947961.439999998</v>
      </c>
      <c r="I574" s="178">
        <f>+C574-H574</f>
        <v>0</v>
      </c>
      <c r="J574" s="124"/>
    </row>
    <row r="575" spans="1:12">
      <c r="A575" s="198" t="str">
        <f>+'[9]Clasific. Económica de Ingresos'!A178</f>
        <v>3.3.2.0.00.00.0.0.019</v>
      </c>
      <c r="B575" s="197" t="str">
        <f>+'[9]Clasific. Económica de Ingresos'!B178</f>
        <v>Derecho de Estacionamiento y Terminales</v>
      </c>
      <c r="C575" s="212">
        <f>+'[9]Clasific. Económica de Ingresos'!C178</f>
        <v>7634796.9900000002</v>
      </c>
      <c r="D575" s="362"/>
      <c r="E575" s="362"/>
      <c r="F575" s="362"/>
      <c r="G575" s="195"/>
      <c r="H575" s="211"/>
      <c r="I575" s="134"/>
      <c r="K575" s="120"/>
      <c r="L575" s="120"/>
    </row>
    <row r="576" spans="1:12" ht="13.5" thickBot="1">
      <c r="A576" s="210"/>
      <c r="B576" s="209"/>
      <c r="C576" s="208"/>
      <c r="D576" s="145" t="s">
        <v>502</v>
      </c>
      <c r="E576" s="145">
        <v>11</v>
      </c>
      <c r="F576" s="145"/>
      <c r="G576" s="207" t="str">
        <f>+'[9]Egresos Programa II General'!B25</f>
        <v>Estacionamientos y Terminales</v>
      </c>
      <c r="H576" s="206">
        <f>+'[9]Egresos Programa II General'!C25</f>
        <v>7634796.9900000002</v>
      </c>
      <c r="I576" s="134"/>
      <c r="K576" s="120"/>
      <c r="L576" s="120"/>
    </row>
    <row r="577" spans="1:12" s="177" customFormat="1" ht="13.5" thickBot="1">
      <c r="A577" s="183" t="s">
        <v>497</v>
      </c>
      <c r="B577" s="182"/>
      <c r="C577" s="181">
        <f>SUM(C575:C576)</f>
        <v>7634796.9900000002</v>
      </c>
      <c r="D577" s="158"/>
      <c r="E577" s="158"/>
      <c r="F577" s="158"/>
      <c r="G577" s="180"/>
      <c r="H577" s="179">
        <f>SUM(H576:H576)</f>
        <v>7634796.9900000002</v>
      </c>
      <c r="I577" s="178">
        <f>+C577-H577</f>
        <v>0</v>
      </c>
      <c r="J577" s="124"/>
    </row>
    <row r="578" spans="1:12">
      <c r="A578" s="193"/>
      <c r="B578" s="192"/>
      <c r="C578" s="191"/>
      <c r="D578" s="364"/>
      <c r="E578" s="364"/>
      <c r="F578" s="364"/>
      <c r="G578" s="360" t="s">
        <v>512</v>
      </c>
      <c r="H578" s="189"/>
      <c r="I578" s="134"/>
      <c r="K578" s="120"/>
      <c r="L578" s="120"/>
    </row>
    <row r="579" spans="1:12" ht="13.5" thickBot="1">
      <c r="A579" s="188" t="str">
        <f>+'[9]Clasific. Económica de Ingresos'!A179</f>
        <v>3.3.2.0.00.00.0.0.020</v>
      </c>
      <c r="B579" s="187" t="str">
        <f>+'[9]Clasific. Económica de Ingresos'!B179</f>
        <v>Ley Nº7788 10% aporte CONAGEBIO</v>
      </c>
      <c r="C579" s="190">
        <f>+'[9]Clasific. Económica de Ingresos'!C179</f>
        <v>662247.73</v>
      </c>
      <c r="D579" s="364" t="s">
        <v>510</v>
      </c>
      <c r="E579" s="364" t="s">
        <v>505</v>
      </c>
      <c r="F579" s="364" t="s">
        <v>509</v>
      </c>
      <c r="G579" s="360" t="s">
        <v>511</v>
      </c>
      <c r="H579" s="200">
        <f>+[9]ProgramaI!E25</f>
        <v>662247.73</v>
      </c>
      <c r="I579" s="134"/>
      <c r="K579" s="120"/>
      <c r="L579" s="120"/>
    </row>
    <row r="580" spans="1:12" s="177" customFormat="1" ht="13.5" thickBot="1">
      <c r="A580" s="183" t="s">
        <v>497</v>
      </c>
      <c r="B580" s="182"/>
      <c r="C580" s="181">
        <f>SUM(C579:C579)</f>
        <v>662247.73</v>
      </c>
      <c r="D580" s="158"/>
      <c r="E580" s="158"/>
      <c r="F580" s="158"/>
      <c r="G580" s="180"/>
      <c r="H580" s="179">
        <f>SUM(H579)</f>
        <v>662247.73</v>
      </c>
      <c r="I580" s="178">
        <f>+C580-H580</f>
        <v>0</v>
      </c>
      <c r="J580" s="124"/>
    </row>
    <row r="581" spans="1:12">
      <c r="A581" s="193"/>
      <c r="B581" s="192"/>
      <c r="C581" s="191"/>
      <c r="D581" s="364"/>
      <c r="E581" s="364"/>
      <c r="F581" s="364"/>
      <c r="G581" s="360"/>
      <c r="H581" s="189"/>
      <c r="I581" s="134"/>
      <c r="K581" s="120"/>
      <c r="L581" s="120"/>
    </row>
    <row r="582" spans="1:12" ht="13.5" thickBot="1">
      <c r="A582" s="188" t="str">
        <f>+'[9]Clasific. Económica de Ingresos'!A180</f>
        <v>3.3.2.0.00.00.0.0.021</v>
      </c>
      <c r="B582" s="187" t="str">
        <f>+'[9]Clasific. Económica de Ingresos'!B180</f>
        <v>Ley Nº7788 70% aporte Fondo Parques Nacionales</v>
      </c>
      <c r="C582" s="190">
        <f>+'[9]Clasific. Económica de Ingresos'!C180</f>
        <v>4172160.7</v>
      </c>
      <c r="D582" s="364" t="s">
        <v>510</v>
      </c>
      <c r="E582" s="364" t="s">
        <v>505</v>
      </c>
      <c r="F582" s="364" t="s">
        <v>509</v>
      </c>
      <c r="G582" s="205" t="s">
        <v>508</v>
      </c>
      <c r="H582" s="200">
        <f>+[9]ProgramaI!E26</f>
        <v>4172160.7</v>
      </c>
      <c r="I582" s="134"/>
      <c r="K582" s="120"/>
      <c r="L582" s="120"/>
    </row>
    <row r="583" spans="1:12" s="177" customFormat="1" ht="13.5" thickBot="1">
      <c r="A583" s="183" t="s">
        <v>497</v>
      </c>
      <c r="B583" s="182"/>
      <c r="C583" s="181">
        <f>SUM(C582:C582)</f>
        <v>4172160.7</v>
      </c>
      <c r="D583" s="158"/>
      <c r="E583" s="158"/>
      <c r="F583" s="158"/>
      <c r="G583" s="180"/>
      <c r="H583" s="179">
        <f>SUM(H582:H582)</f>
        <v>4172160.7</v>
      </c>
      <c r="I583" s="178">
        <f>+C583-H583</f>
        <v>0</v>
      </c>
      <c r="J583" s="124"/>
    </row>
    <row r="584" spans="1:12" hidden="1">
      <c r="A584" s="193"/>
      <c r="B584" s="192"/>
      <c r="C584" s="191"/>
      <c r="D584" s="364"/>
      <c r="E584" s="364"/>
      <c r="F584" s="364"/>
      <c r="G584" s="360"/>
      <c r="H584" s="189"/>
      <c r="I584" s="134"/>
      <c r="K584" s="120"/>
      <c r="L584" s="120"/>
    </row>
    <row r="585" spans="1:12" hidden="1">
      <c r="A585" s="188" t="str">
        <f>+'[9]Clasific. Económica de Ingresos'!A181</f>
        <v>3.3.2.0.00.00.0.0.022</v>
      </c>
      <c r="B585" s="187" t="str">
        <f>+'[9]Clasific. Económica de Ingresos'!B181</f>
        <v xml:space="preserve">Proyectos y programas para la Persona Joven </v>
      </c>
      <c r="C585" s="190">
        <f>+'[9]Clasific. Económica de Ingresos'!C181</f>
        <v>0</v>
      </c>
      <c r="D585" s="364" t="s">
        <v>507</v>
      </c>
      <c r="E585" s="364">
        <v>10</v>
      </c>
      <c r="F585" s="364"/>
      <c r="G585" s="205" t="str">
        <f>+'[9]Egresos Programa II General'!B23</f>
        <v>Servicios Sociales Complementarios</v>
      </c>
      <c r="H585" s="200">
        <v>0</v>
      </c>
      <c r="I585" s="134"/>
      <c r="K585" s="120"/>
      <c r="L585" s="120"/>
    </row>
    <row r="586" spans="1:12" hidden="1">
      <c r="A586" s="204"/>
      <c r="B586" s="203"/>
      <c r="C586" s="202"/>
      <c r="D586" s="62"/>
      <c r="E586" s="62"/>
      <c r="F586" s="62"/>
      <c r="G586" s="201"/>
      <c r="H586" s="109"/>
      <c r="I586" s="134"/>
      <c r="K586" s="120"/>
      <c r="L586" s="120"/>
    </row>
    <row r="587" spans="1:12" s="177" customFormat="1" ht="13.5" hidden="1" thickBot="1">
      <c r="A587" s="183" t="s">
        <v>497</v>
      </c>
      <c r="B587" s="182"/>
      <c r="C587" s="181">
        <f>SUM(C585:C585)</f>
        <v>0</v>
      </c>
      <c r="D587" s="158"/>
      <c r="E587" s="158"/>
      <c r="F587" s="158"/>
      <c r="G587" s="180"/>
      <c r="H587" s="179">
        <f>SUM(H585:H586)</f>
        <v>0</v>
      </c>
      <c r="I587" s="178">
        <f>+C587-H587</f>
        <v>0</v>
      </c>
      <c r="J587" s="124"/>
    </row>
    <row r="588" spans="1:12">
      <c r="A588" s="193" t="s">
        <v>11</v>
      </c>
      <c r="B588" s="192"/>
      <c r="C588" s="191"/>
      <c r="D588" s="364"/>
      <c r="E588" s="364"/>
      <c r="F588" s="364"/>
      <c r="G588" s="360"/>
      <c r="H588" s="189"/>
      <c r="I588" s="134"/>
      <c r="K588" s="120"/>
      <c r="L588" s="120"/>
    </row>
    <row r="589" spans="1:12">
      <c r="A589" s="188" t="str">
        <f>+'[9]Clasific. Económica de Ingresos'!A182</f>
        <v>3.3.2.0.00.00.0.0.023</v>
      </c>
      <c r="B589" s="187" t="str">
        <f>+'[9]Clasific. Económica de Ingresos'!B182</f>
        <v>Consejo Nacional de Personas con Discapacidad (CONAPDIS) Ley N°9303</v>
      </c>
      <c r="C589" s="190">
        <f>+'[9]Clasific. Económica de Ingresos'!C182</f>
        <v>18151856.52</v>
      </c>
      <c r="D589" s="364"/>
      <c r="E589" s="364"/>
      <c r="F589" s="364"/>
      <c r="G589" s="360"/>
      <c r="H589" s="189"/>
      <c r="I589" s="134"/>
      <c r="K589" s="120"/>
      <c r="L589" s="120"/>
    </row>
    <row r="590" spans="1:12" ht="26.25" thickBot="1">
      <c r="A590" s="188"/>
      <c r="B590" s="187"/>
      <c r="C590" s="186"/>
      <c r="D590" s="364" t="s">
        <v>506</v>
      </c>
      <c r="E590" s="364" t="s">
        <v>505</v>
      </c>
      <c r="F590" s="364"/>
      <c r="G590" s="360" t="str">
        <f>+[9]ProgramaI!B30</f>
        <v>Consejo Nacional de Personas con Discapacidad (CONAPDIS) Ley N°9303</v>
      </c>
      <c r="H590" s="189">
        <f>+[9]ProgramaI!E30</f>
        <v>18151856.52</v>
      </c>
      <c r="I590" s="134"/>
      <c r="K590" s="120"/>
      <c r="L590" s="120"/>
    </row>
    <row r="591" spans="1:12" s="177" customFormat="1" ht="13.5" thickBot="1">
      <c r="A591" s="183" t="s">
        <v>497</v>
      </c>
      <c r="B591" s="182"/>
      <c r="C591" s="181">
        <f>SUM(C589:C590)</f>
        <v>18151856.52</v>
      </c>
      <c r="D591" s="158"/>
      <c r="E591" s="158"/>
      <c r="F591" s="158"/>
      <c r="G591" s="180"/>
      <c r="H591" s="179">
        <f>SUM(H590:H590)</f>
        <v>18151856.52</v>
      </c>
      <c r="I591" s="178">
        <f>+C591-H591</f>
        <v>0</v>
      </c>
      <c r="J591" s="124"/>
    </row>
    <row r="592" spans="1:12">
      <c r="A592" s="193" t="s">
        <v>11</v>
      </c>
      <c r="B592" s="192"/>
      <c r="C592" s="191"/>
      <c r="D592" s="364"/>
      <c r="E592" s="364"/>
      <c r="F592" s="364"/>
      <c r="G592" s="360"/>
      <c r="H592" s="189"/>
      <c r="I592" s="134"/>
      <c r="K592" s="120"/>
      <c r="L592" s="120"/>
    </row>
    <row r="593" spans="1:12">
      <c r="A593" s="188" t="str">
        <f>+'[9]Clasific. Económica de Ingresos'!A183</f>
        <v>3.3.2.0.00.00.0.0.024</v>
      </c>
      <c r="B593" s="187" t="str">
        <f>+'[9]Clasific. Económica de Ingresos'!B183</f>
        <v>Fondo de Mantenimiento y Conservación de Caminos</v>
      </c>
      <c r="C593" s="190">
        <f>+'[9]Clasific. Económica de Ingresos'!C183</f>
        <v>3028939.36</v>
      </c>
      <c r="D593" s="364"/>
      <c r="E593" s="364"/>
      <c r="F593" s="364"/>
      <c r="G593" s="360"/>
      <c r="H593" s="189"/>
      <c r="I593" s="134"/>
      <c r="K593" s="120"/>
      <c r="L593" s="120"/>
    </row>
    <row r="594" spans="1:12" ht="13.5" thickBot="1">
      <c r="A594" s="188"/>
      <c r="B594" s="187"/>
      <c r="C594" s="186"/>
      <c r="D594" s="364" t="s">
        <v>500</v>
      </c>
      <c r="E594" s="364">
        <v>2</v>
      </c>
      <c r="F594" s="364">
        <v>3</v>
      </c>
      <c r="G594" s="185" t="str">
        <f>+'[9]Egresos Programa III General'!B46</f>
        <v>Mantenimiento Periódico de la Red Vial Cantonal</v>
      </c>
      <c r="H594" s="200">
        <v>3028939.36</v>
      </c>
      <c r="I594" s="134"/>
      <c r="K594" s="120"/>
      <c r="L594" s="120"/>
    </row>
    <row r="595" spans="1:12" s="177" customFormat="1" ht="13.5" thickBot="1">
      <c r="A595" s="183" t="s">
        <v>497</v>
      </c>
      <c r="B595" s="182"/>
      <c r="C595" s="181">
        <f>SUM(C593:C594)</f>
        <v>3028939.36</v>
      </c>
      <c r="D595" s="158"/>
      <c r="E595" s="158"/>
      <c r="F595" s="158"/>
      <c r="G595" s="180"/>
      <c r="H595" s="179">
        <f>+H594</f>
        <v>3028939.36</v>
      </c>
      <c r="I595" s="178">
        <f>+C595-H595</f>
        <v>0</v>
      </c>
      <c r="J595" s="124"/>
    </row>
    <row r="596" spans="1:12">
      <c r="A596" s="193"/>
      <c r="B596" s="192"/>
      <c r="C596" s="191"/>
      <c r="D596" s="364"/>
      <c r="E596" s="364"/>
      <c r="F596" s="364"/>
      <c r="G596" s="360"/>
      <c r="H596" s="189"/>
      <c r="I596" s="134"/>
      <c r="K596" s="120"/>
      <c r="L596" s="120"/>
    </row>
    <row r="597" spans="1:12">
      <c r="A597" s="188" t="str">
        <f>+'[9]Clasific. Económica de Ingresos'!A184</f>
        <v>3.3.2.0.00.00.0.0.025</v>
      </c>
      <c r="B597" s="187" t="str">
        <f>+'[9]Clasific. Económica de Ingresos'!B184</f>
        <v>Fondo de Desarrollo Social y Asignaciones Familiares (red de Cuido)</v>
      </c>
      <c r="C597" s="190">
        <f>+'[9]Clasific. Económica de Ingresos'!C184</f>
        <v>5655600</v>
      </c>
      <c r="D597" s="364"/>
      <c r="E597" s="364"/>
      <c r="F597" s="364"/>
      <c r="G597" s="360"/>
      <c r="H597" s="189"/>
      <c r="I597" s="134"/>
      <c r="K597" s="120"/>
      <c r="L597" s="120"/>
    </row>
    <row r="598" spans="1:12" ht="13.5" thickBot="1">
      <c r="A598" s="188"/>
      <c r="B598" s="187"/>
      <c r="C598" s="186"/>
      <c r="D598" s="364" t="s">
        <v>500</v>
      </c>
      <c r="E598" s="364">
        <v>7</v>
      </c>
      <c r="F598" s="364">
        <v>1</v>
      </c>
      <c r="G598" s="185" t="s">
        <v>649</v>
      </c>
      <c r="H598" s="184">
        <v>5655600</v>
      </c>
      <c r="I598" s="134"/>
      <c r="K598" s="120"/>
      <c r="L598" s="120"/>
    </row>
    <row r="599" spans="1:12" s="177" customFormat="1" ht="13.5" thickBot="1">
      <c r="A599" s="183" t="s">
        <v>497</v>
      </c>
      <c r="B599" s="182"/>
      <c r="C599" s="181">
        <f>SUM(C597:C598)</f>
        <v>5655600</v>
      </c>
      <c r="D599" s="158"/>
      <c r="E599" s="158"/>
      <c r="F599" s="158"/>
      <c r="G599" s="180"/>
      <c r="H599" s="179">
        <f>SUM(H598)</f>
        <v>5655600</v>
      </c>
      <c r="I599" s="178">
        <f>+C599-H599</f>
        <v>0</v>
      </c>
      <c r="J599" s="124"/>
    </row>
    <row r="600" spans="1:12">
      <c r="A600" s="193" t="s">
        <v>11</v>
      </c>
      <c r="B600" s="192"/>
      <c r="C600" s="191"/>
      <c r="D600" s="364"/>
      <c r="E600" s="364"/>
      <c r="F600" s="364"/>
      <c r="G600" s="360"/>
      <c r="H600" s="189"/>
      <c r="I600" s="134"/>
      <c r="K600" s="120"/>
      <c r="L600" s="120"/>
    </row>
    <row r="601" spans="1:12">
      <c r="A601" s="188" t="str">
        <f>+'[9]Clasific. Económica de Ingresos'!A185</f>
        <v>3.3.2.0.00.00.0.0.026</v>
      </c>
      <c r="B601" s="187" t="str">
        <f>+'[9]Clasific. Económica de Ingresos'!B185</f>
        <v>Fondo Mercado</v>
      </c>
      <c r="C601" s="190">
        <f>+'[9]Clasific. Económica de Ingresos'!C185</f>
        <v>61936009.25</v>
      </c>
      <c r="D601" s="364"/>
      <c r="E601" s="364"/>
      <c r="F601" s="364"/>
      <c r="G601" s="360"/>
      <c r="H601" s="189"/>
      <c r="I601" s="134"/>
      <c r="K601" s="120"/>
      <c r="L601" s="120"/>
    </row>
    <row r="602" spans="1:12" ht="13.5" thickBot="1">
      <c r="A602" s="188"/>
      <c r="B602" s="187"/>
      <c r="C602" s="186"/>
      <c r="D602" s="364" t="s">
        <v>502</v>
      </c>
      <c r="E602" s="364" t="s">
        <v>503</v>
      </c>
      <c r="F602" s="364"/>
      <c r="G602" s="360" t="str">
        <f>+'[9]Egresos Programa II General'!B19</f>
        <v>Mercados, Plazas y Ferias</v>
      </c>
      <c r="H602" s="184">
        <f>+'[9]Egresos Programa II General'!C19-H511</f>
        <v>61936009.25</v>
      </c>
      <c r="I602" s="134"/>
      <c r="K602" s="120"/>
      <c r="L602" s="120"/>
    </row>
    <row r="603" spans="1:12" s="177" customFormat="1" ht="13.5" thickBot="1">
      <c r="A603" s="183" t="s">
        <v>497</v>
      </c>
      <c r="B603" s="182"/>
      <c r="C603" s="181">
        <f>SUM(C601:C602)</f>
        <v>61936009.25</v>
      </c>
      <c r="D603" s="158"/>
      <c r="E603" s="158"/>
      <c r="F603" s="158"/>
      <c r="G603" s="180"/>
      <c r="H603" s="179">
        <f>SUM(H602:H602)</f>
        <v>61936009.25</v>
      </c>
      <c r="I603" s="178">
        <f>+C603-H603</f>
        <v>0</v>
      </c>
      <c r="J603" s="124"/>
    </row>
    <row r="604" spans="1:12">
      <c r="A604" s="193"/>
      <c r="B604" s="192"/>
      <c r="C604" s="191"/>
      <c r="D604" s="364"/>
      <c r="E604" s="364"/>
      <c r="F604" s="364"/>
      <c r="G604" s="360"/>
      <c r="H604" s="189"/>
      <c r="I604" s="134"/>
      <c r="K604" s="120"/>
      <c r="L604" s="120"/>
    </row>
    <row r="605" spans="1:12">
      <c r="A605" s="193" t="s">
        <v>11</v>
      </c>
      <c r="B605" s="192"/>
      <c r="C605" s="191"/>
      <c r="D605" s="364"/>
      <c r="E605" s="364"/>
      <c r="F605" s="364"/>
      <c r="G605" s="360"/>
      <c r="H605" s="189"/>
      <c r="I605" s="134"/>
      <c r="K605" s="120"/>
      <c r="L605" s="120"/>
    </row>
    <row r="606" spans="1:12">
      <c r="A606" s="188" t="str">
        <f>+'[9]Clasific. Económica de Ingresos'!A186</f>
        <v>3.3.2.0.00.00.0.0.027</v>
      </c>
      <c r="B606" s="187" t="str">
        <f>+'[9]Clasific. Económica de Ingresos'!B186</f>
        <v>Fondo de Alcantarillado Pluvial</v>
      </c>
      <c r="C606" s="190">
        <f>+'[9]Clasific. Económica de Ingresos'!C186</f>
        <v>207799781.94999999</v>
      </c>
      <c r="D606" s="364"/>
      <c r="E606" s="364"/>
      <c r="F606" s="364"/>
      <c r="G606" s="360"/>
      <c r="H606" s="189"/>
      <c r="I606" s="134"/>
      <c r="K606" s="120"/>
      <c r="L606" s="120"/>
    </row>
    <row r="607" spans="1:12">
      <c r="A607" s="188"/>
      <c r="B607" s="187"/>
      <c r="C607" s="190"/>
      <c r="D607" s="364" t="s">
        <v>502</v>
      </c>
      <c r="E607" s="364">
        <v>30</v>
      </c>
      <c r="F607" s="364"/>
      <c r="G607" s="360" t="str">
        <f>+'[9]Egresos Programa II General'!B41</f>
        <v>Alcantarillado Pluvial</v>
      </c>
      <c r="H607" s="189">
        <f>+'[9]Egresos Programa II General'!C41</f>
        <v>157999781.94999999</v>
      </c>
      <c r="I607" s="134"/>
      <c r="K607" s="120"/>
      <c r="L607" s="120"/>
    </row>
    <row r="608" spans="1:12" ht="25.5">
      <c r="A608" s="188"/>
      <c r="B608" s="187"/>
      <c r="C608" s="190"/>
      <c r="D608" s="364" t="s">
        <v>500</v>
      </c>
      <c r="E608" s="364" t="s">
        <v>501</v>
      </c>
      <c r="F608" s="364">
        <v>17</v>
      </c>
      <c r="G608" s="185" t="str">
        <f>+'[9]Egresos Programa III General'!B79</f>
        <v>Disseño Hidraulico sisdema de Disposición de Aguas Pluviales Noroeste de la Ciudad</v>
      </c>
      <c r="H608" s="189">
        <f>+'[9]Egresos Programa III General'!C79</f>
        <v>7800000</v>
      </c>
      <c r="I608" s="134"/>
      <c r="K608" s="120"/>
      <c r="L608" s="120"/>
    </row>
    <row r="609" spans="1:12" ht="26.25" thickBot="1">
      <c r="A609" s="188"/>
      <c r="B609" s="187"/>
      <c r="C609" s="190"/>
      <c r="D609" s="364" t="s">
        <v>500</v>
      </c>
      <c r="E609" s="364" t="s">
        <v>501</v>
      </c>
      <c r="F609" s="364">
        <v>27</v>
      </c>
      <c r="G609" s="185" t="str">
        <f>+'[9]Egresos Programa III General'!B89</f>
        <v xml:space="preserve">Mejoras Sistema Pluvial Mejoras Predos de Florencia la Giralda </v>
      </c>
      <c r="H609" s="189">
        <f>+'[9]Egresos Programa III General'!C89</f>
        <v>42000000</v>
      </c>
      <c r="I609" s="134"/>
      <c r="K609" s="120"/>
      <c r="L609" s="120"/>
    </row>
    <row r="610" spans="1:12" ht="13.5" hidden="1" thickBot="1">
      <c r="A610" s="188"/>
      <c r="B610" s="187"/>
      <c r="C610" s="190"/>
      <c r="D610" s="364" t="s">
        <v>500</v>
      </c>
      <c r="E610" s="364" t="s">
        <v>501</v>
      </c>
      <c r="F610" s="364">
        <v>23</v>
      </c>
      <c r="G610" s="185"/>
      <c r="H610" s="189"/>
      <c r="I610" s="134"/>
      <c r="K610" s="120"/>
      <c r="L610" s="120"/>
    </row>
    <row r="611" spans="1:12" s="177" customFormat="1" ht="13.5" thickBot="1">
      <c r="A611" s="183" t="s">
        <v>497</v>
      </c>
      <c r="B611" s="182"/>
      <c r="C611" s="181">
        <f>SUM(C606:C610)</f>
        <v>207799781.94999999</v>
      </c>
      <c r="D611" s="158"/>
      <c r="E611" s="158"/>
      <c r="F611" s="158"/>
      <c r="G611" s="180"/>
      <c r="H611" s="179">
        <f>SUM(H607:H610)</f>
        <v>207799781.94999999</v>
      </c>
      <c r="I611" s="178">
        <f>+C611-H611</f>
        <v>0</v>
      </c>
      <c r="J611" s="124"/>
    </row>
    <row r="612" spans="1:12">
      <c r="A612" s="193" t="s">
        <v>11</v>
      </c>
      <c r="B612" s="192"/>
      <c r="C612" s="191"/>
      <c r="D612" s="364"/>
      <c r="E612" s="364"/>
      <c r="F612" s="364"/>
      <c r="G612" s="360"/>
      <c r="H612" s="189"/>
      <c r="I612" s="134"/>
      <c r="K612" s="120"/>
      <c r="L612" s="120"/>
    </row>
    <row r="613" spans="1:12">
      <c r="A613" s="188" t="str">
        <f>+'[9]Clasific. Económica de Ingresos'!A187</f>
        <v>3.3.2.0.00.00.0.0.028</v>
      </c>
      <c r="B613" s="187" t="str">
        <f>+'[9]Clasific. Económica de Ingresos'!B187</f>
        <v>MAG</v>
      </c>
      <c r="C613" s="190">
        <f>+'[9]Clasific. Económica de Ingresos'!C187</f>
        <v>4226946.87</v>
      </c>
      <c r="D613" s="364"/>
      <c r="E613" s="364"/>
      <c r="F613" s="364"/>
      <c r="G613" s="360"/>
      <c r="H613" s="189"/>
      <c r="I613" s="134"/>
      <c r="K613" s="120"/>
      <c r="L613" s="120"/>
    </row>
    <row r="614" spans="1:12" ht="13.5" thickBot="1">
      <c r="A614" s="188"/>
      <c r="B614" s="187"/>
      <c r="C614" s="186"/>
      <c r="D614" s="364" t="s">
        <v>500</v>
      </c>
      <c r="E614" s="364" t="s">
        <v>499</v>
      </c>
      <c r="F614" s="364">
        <v>20</v>
      </c>
      <c r="G614" s="185" t="str">
        <f>+'[9]Egresos Programa III General'!B20</f>
        <v>Construcción del Centro Agrícola</v>
      </c>
      <c r="H614" s="184">
        <f>+'[9]Egresos Programa III General'!C20</f>
        <v>4226946.87</v>
      </c>
      <c r="I614" s="134"/>
      <c r="K614" s="120"/>
      <c r="L614" s="120"/>
    </row>
    <row r="615" spans="1:12" s="177" customFormat="1" ht="13.5" thickBot="1">
      <c r="A615" s="183" t="s">
        <v>497</v>
      </c>
      <c r="B615" s="182"/>
      <c r="C615" s="181">
        <f>SUM(C613:C613)</f>
        <v>4226946.87</v>
      </c>
      <c r="D615" s="158"/>
      <c r="E615" s="158"/>
      <c r="F615" s="158" t="s">
        <v>648</v>
      </c>
      <c r="G615" s="180"/>
      <c r="H615" s="179">
        <f>SUM(H614)</f>
        <v>4226946.87</v>
      </c>
      <c r="I615" s="178">
        <f>+C615-H615</f>
        <v>0</v>
      </c>
      <c r="J615" s="124"/>
    </row>
    <row r="616" spans="1:12">
      <c r="A616" s="193" t="s">
        <v>11</v>
      </c>
      <c r="B616" s="192"/>
      <c r="C616" s="191"/>
      <c r="D616" s="364"/>
      <c r="E616" s="364"/>
      <c r="F616" s="364"/>
      <c r="G616" s="360"/>
      <c r="H616" s="189"/>
      <c r="I616" s="134"/>
      <c r="K616" s="120"/>
      <c r="L616" s="120"/>
    </row>
    <row r="617" spans="1:12">
      <c r="A617" s="188" t="str">
        <f>+'[9]Clasific. Económica de Ingresos'!A188</f>
        <v>3.3.2.0.00.00.0.0.029</v>
      </c>
      <c r="B617" s="187" t="str">
        <f>+'[9]Clasific. Económica de Ingresos'!B188</f>
        <v>Aporte de Cooperación Alemana</v>
      </c>
      <c r="C617" s="190">
        <f>+'[9]Clasific. Económica de Ingresos'!C188</f>
        <v>70760182.530000001</v>
      </c>
      <c r="D617" s="364"/>
      <c r="E617" s="364"/>
      <c r="F617" s="364"/>
      <c r="G617" s="360" t="s">
        <v>647</v>
      </c>
      <c r="H617" s="189"/>
      <c r="I617" s="134"/>
      <c r="K617" s="120"/>
      <c r="L617" s="120"/>
    </row>
    <row r="618" spans="1:12" ht="25.5">
      <c r="A618" s="188"/>
      <c r="B618" s="187"/>
      <c r="C618" s="190"/>
      <c r="D618" s="364" t="s">
        <v>500</v>
      </c>
      <c r="E618" s="364" t="s">
        <v>501</v>
      </c>
      <c r="F618" s="364">
        <v>12</v>
      </c>
      <c r="G618" s="185" t="str">
        <f>+'[9]Egresos Programa III General'!B74</f>
        <v>Plan Operación Mantenimiento y Desarrollo del Sistema de Saneamiento de la Municipalidad de Alajuela</v>
      </c>
      <c r="H618" s="189">
        <v>54022939.299999997</v>
      </c>
      <c r="I618" s="134"/>
      <c r="K618" s="120"/>
      <c r="L618" s="120"/>
    </row>
    <row r="619" spans="1:12" ht="13.5" thickBot="1">
      <c r="A619" s="363"/>
      <c r="B619" s="364"/>
      <c r="C619" s="202"/>
      <c r="D619" s="364" t="s">
        <v>500</v>
      </c>
      <c r="E619" s="364" t="s">
        <v>518</v>
      </c>
      <c r="F619" s="364">
        <v>21</v>
      </c>
      <c r="G619" s="228" t="str">
        <f>+'[9]Egresos Programa III General'!B125</f>
        <v>Plan Reforestación y Edución Ambiental</v>
      </c>
      <c r="H619" s="184">
        <f>+'[9]Egresos Programa III General'!C125-'Origen y Aplicación'!H482</f>
        <v>16737243.23</v>
      </c>
      <c r="I619" s="134"/>
      <c r="K619" s="120"/>
      <c r="L619" s="120"/>
    </row>
    <row r="620" spans="1:12" s="177" customFormat="1" ht="13.5" thickBot="1">
      <c r="A620" s="183" t="s">
        <v>497</v>
      </c>
      <c r="B620" s="182"/>
      <c r="C620" s="181">
        <f>SUM(C617:C619)</f>
        <v>70760182.530000001</v>
      </c>
      <c r="D620" s="158"/>
      <c r="E620" s="158"/>
      <c r="F620" s="158"/>
      <c r="G620" s="180"/>
      <c r="H620" s="179">
        <f>SUM(H618:H619)</f>
        <v>70760182.530000001</v>
      </c>
      <c r="I620" s="178">
        <f>+C620-H620</f>
        <v>0</v>
      </c>
      <c r="J620" s="124"/>
    </row>
    <row r="621" spans="1:12">
      <c r="A621" s="193" t="s">
        <v>11</v>
      </c>
      <c r="B621" s="192"/>
      <c r="C621" s="191"/>
      <c r="D621" s="364"/>
      <c r="E621" s="364"/>
      <c r="F621" s="364"/>
      <c r="G621" s="360"/>
      <c r="H621" s="189"/>
      <c r="I621" s="134"/>
      <c r="K621" s="120"/>
      <c r="L621" s="120"/>
    </row>
    <row r="622" spans="1:12">
      <c r="A622" s="188" t="str">
        <f>+'[9]Clasific. Económica de Ingresos'!A189</f>
        <v>3.3.2.0.00.00.0.0.030</v>
      </c>
      <c r="B622" s="187" t="str">
        <f>+'[9]Clasific. Económica de Ingresos'!B189</f>
        <v>ICOCER</v>
      </c>
      <c r="C622" s="190">
        <f>+'[9]Clasific. Económica de Ingresos'!C189</f>
        <v>106855822.09999999</v>
      </c>
      <c r="D622" s="364"/>
      <c r="E622" s="364"/>
      <c r="F622" s="364"/>
      <c r="G622" s="360"/>
      <c r="H622" s="189"/>
      <c r="I622" s="134"/>
      <c r="K622" s="120"/>
      <c r="L622" s="120"/>
    </row>
    <row r="623" spans="1:12" ht="13.5" thickBot="1">
      <c r="A623" s="188"/>
      <c r="B623" s="187"/>
      <c r="C623" s="186"/>
      <c r="D623" s="364" t="s">
        <v>500</v>
      </c>
      <c r="E623" s="364" t="s">
        <v>518</v>
      </c>
      <c r="F623" s="364">
        <v>30</v>
      </c>
      <c r="G623" s="185" t="str">
        <f>+'[9]Egresos Programa III General'!B134</f>
        <v>Mejoras Infraestructura Polideportivo Monserrat</v>
      </c>
      <c r="H623" s="184">
        <f>+'[9]Egresos Programa III General'!C134</f>
        <v>106855822.09999999</v>
      </c>
      <c r="I623" s="134"/>
      <c r="K623" s="120"/>
      <c r="L623" s="120"/>
    </row>
    <row r="624" spans="1:12" s="177" customFormat="1" ht="13.5" thickBot="1">
      <c r="A624" s="183" t="s">
        <v>497</v>
      </c>
      <c r="B624" s="182"/>
      <c r="C624" s="181">
        <f>SUM(C622:C623)</f>
        <v>106855822.09999999</v>
      </c>
      <c r="D624" s="158"/>
      <c r="E624" s="158"/>
      <c r="F624" s="158"/>
      <c r="G624" s="180"/>
      <c r="H624" s="179">
        <f>SUM(H623)</f>
        <v>106855822.09999999</v>
      </c>
      <c r="I624" s="178">
        <f>+C624-H624</f>
        <v>0</v>
      </c>
      <c r="J624" s="124">
        <f>+I624+I620+I615+I611+I603+I599+I595+I591+I587+I583+I580+I577+I574+I568+I563+I557+I554+I551+I548+I545+I542+I539+I508+I501+I483+I459+I454+I448+I437+I433+I420</f>
        <v>0</v>
      </c>
    </row>
    <row r="625" spans="1:12">
      <c r="A625" s="361"/>
      <c r="B625" s="362"/>
      <c r="C625" s="176"/>
      <c r="D625" s="362"/>
      <c r="E625" s="362"/>
      <c r="F625" s="362"/>
      <c r="G625" s="175"/>
      <c r="H625" s="174"/>
      <c r="I625" s="173"/>
      <c r="J625" s="173"/>
    </row>
    <row r="626" spans="1:12">
      <c r="A626" s="149" t="s">
        <v>496</v>
      </c>
      <c r="B626" s="364"/>
      <c r="C626" s="167">
        <f>+C59+C69+C78+C128+C141+C147+C156+C163+C175+C181+C186+C192+C202+C207+C262+C267+C282+C293+C300+C326+C273+C318+C169+C331+C335+C615+C611+C599+C595+C591+C587+C583+C580+C577+C574+C568+C563+C557+C554+C551+C548+C545+C542+C508+C501+C483+C459+C454+C448+C442+C437+C433+C603+C620+C624+C322</f>
        <v>8004182093.5800009</v>
      </c>
      <c r="D626" s="364"/>
      <c r="E626" s="364"/>
      <c r="F626" s="364"/>
      <c r="G626" s="172"/>
      <c r="H626" s="171">
        <f>+H59+H69+H78+H128+H141+H147+H156+H163+H175+H181+H186+H192+H202+H207+H262+H267+H282+H293+H300+H326+H273+H318+H169+H331+H335+H615+H611+H599+H595+H591+H587+H583+H580+H577+H574+H568+H563+H557+H554+H551+H548+H545+H542+H508+H501+H483+H459+H454+H448+H442+H437+H433+H603+H620+H624+H322</f>
        <v>8004182093.5800009</v>
      </c>
      <c r="I626" s="171">
        <f>+I59+I69+I78+I128+I141+I147+I156+I163+I175+I181+I186+I192+I202+I207+I262+I267+I282+I293+I300+I326+I273+I318+I169+I331+I335+I615+I611+I599+I595+I591+I587+I583+I580+I577+I574+I568+I563+I557+I554+I551+I548+I545+I542+I508+I501+I483+I459+I454+I448+I442+I437+I433+I603+I620+I624</f>
        <v>0</v>
      </c>
      <c r="J626" s="167"/>
      <c r="K626" s="134">
        <f>+C626-H626</f>
        <v>0</v>
      </c>
      <c r="L626" s="121">
        <f>+H626-I626</f>
        <v>8004182093.5800009</v>
      </c>
    </row>
    <row r="627" spans="1:12" s="164" customFormat="1">
      <c r="A627" s="170" t="s">
        <v>495</v>
      </c>
      <c r="B627" s="358"/>
      <c r="C627" s="87">
        <f>+C74+C86+C92+C96+C115+C122+C151+C197+C228+C240+C258+C221+C246+C289+C420</f>
        <v>3821489886.5299997</v>
      </c>
      <c r="D627" s="358"/>
      <c r="E627" s="358"/>
      <c r="F627" s="358"/>
      <c r="G627" s="169"/>
      <c r="H627" s="168">
        <f>+H74+H86+H92+H96+H115+H122+H151+H197+H228+H240+H258+H221+H246+H289+H420</f>
        <v>3821489886.5299993</v>
      </c>
      <c r="I627" s="168">
        <f>+I74+I86+I92+I96+I115+I122+I151+I197+I228+I240+I258+I221+I246+I289+I420</f>
        <v>0</v>
      </c>
      <c r="J627" s="87"/>
      <c r="K627" s="166">
        <f>+C627-H627</f>
        <v>0</v>
      </c>
      <c r="L627" s="165"/>
    </row>
    <row r="628" spans="1:12" ht="13.5" thickBot="1">
      <c r="A628" s="163"/>
      <c r="B628" s="145"/>
      <c r="C628" s="162">
        <f>+C626+C627</f>
        <v>11825671980.110001</v>
      </c>
      <c r="D628" s="145"/>
      <c r="E628" s="145"/>
      <c r="F628" s="145"/>
      <c r="G628" s="161"/>
      <c r="H628" s="160">
        <f>+H626+H627</f>
        <v>11825671980.110001</v>
      </c>
      <c r="I628" s="160">
        <f>+I626+I627</f>
        <v>0</v>
      </c>
      <c r="J628" s="167"/>
      <c r="K628" s="134">
        <f>+K626+K627</f>
        <v>0</v>
      </c>
      <c r="L628" s="120"/>
    </row>
    <row r="629" spans="1:12" ht="13.5" thickBot="1">
      <c r="A629" s="159" t="s">
        <v>494</v>
      </c>
      <c r="B629" s="158"/>
      <c r="C629" s="157">
        <f>+C59+C69+C74+C78+C86+C92+C96+C115+C122+C128+C141+C147+C151+C156+C163++C175+C181+C186+C192+C197+C202+C207+C221+C228+C240+C258+C262+C267+C282+C289+C293+C300+C326+C246+C273+C318+C169+C331+C335+C420+C615+C611+C599+C595+C591+C587+C583+C580+C577+C574+C568+C563+C557+C554+C551+C548+C545+C542+C508+C501+C483+C459+C454+C448+C442+C437+C433+C603+C620+C624+C322</f>
        <v>11825671980.110001</v>
      </c>
      <c r="D629" s="156"/>
      <c r="E629" s="156"/>
      <c r="F629" s="156"/>
      <c r="G629" s="155"/>
      <c r="H629" s="157">
        <f>+H59+H69+H74+H78+H86+H92+H96+H115+H122+H128+H141+H147+H151+H156+H163++H175+H181+H186+H192+H197+H202+H207+H221+H228+H240+H258+H262+H267+H282+H289+H293+H300+H326+H246+H273+H318+H169+H331+H335+H420+H615+H611+H599+H595+H591+H587+H583+H580+H577+H574+H568+H563+H557+H554+H551+H548+H545+H542+H508+H501+H483+H459+H454+H448+H442+H437+H433+H603+H620+H624+H322</f>
        <v>11825671980.109999</v>
      </c>
      <c r="I629" s="154">
        <f>+I59+I69+I74+I78+I86+I92+I96+I115+I122+I128+I141+I147+I151+I156+I163++I175+I181+I186+I192+I197+I202+I207+I221+I228+I240+I258+I262+I267+I282+I289+I293+I300+I326+I246+I273+I318+I169+I331+I335+I420+I615+I611+I599+I595+I591+I587+I583+I580+I577+I574+I568+I563+I557+I554+I551+I548+I545+I542+I508+I501+I483+I459+I454+I448+I442+I437+I433+I603+I620+I624</f>
        <v>0</v>
      </c>
      <c r="J629" s="140">
        <f>+C629-H629</f>
        <v>0</v>
      </c>
      <c r="L629" s="120"/>
    </row>
    <row r="630" spans="1:12">
      <c r="A630" s="361"/>
      <c r="B630" s="362"/>
      <c r="C630" s="153"/>
      <c r="D630" s="152"/>
      <c r="E630" s="152"/>
      <c r="F630" s="152"/>
      <c r="G630" s="151"/>
      <c r="H630" s="150"/>
      <c r="I630" s="140">
        <f>+I629-'[9]Clasific. Económica de Ingresos'!J183</f>
        <v>0</v>
      </c>
      <c r="J630" s="140"/>
      <c r="L630" s="120"/>
    </row>
    <row r="631" spans="1:12">
      <c r="A631" s="463" t="s">
        <v>493</v>
      </c>
      <c r="B631" s="464"/>
      <c r="C631" s="464"/>
      <c r="D631" s="464"/>
      <c r="E631" s="464"/>
      <c r="F631" s="464"/>
      <c r="G631" s="464"/>
      <c r="H631" s="465"/>
      <c r="I631" s="360"/>
      <c r="J631" s="360"/>
      <c r="L631" s="120"/>
    </row>
    <row r="632" spans="1:12">
      <c r="A632" s="363"/>
      <c r="B632" s="364"/>
      <c r="C632" s="140"/>
      <c r="D632" s="62"/>
      <c r="E632" s="62"/>
      <c r="F632" s="62"/>
      <c r="G632" s="148"/>
      <c r="H632" s="147"/>
      <c r="I632" s="140"/>
      <c r="J632" s="140"/>
      <c r="L632" s="120"/>
    </row>
    <row r="633" spans="1:12">
      <c r="A633" s="149" t="s">
        <v>492</v>
      </c>
      <c r="B633" s="364"/>
      <c r="C633" s="140"/>
      <c r="D633" s="62"/>
      <c r="E633" s="62"/>
      <c r="F633" s="62"/>
      <c r="G633" s="148"/>
      <c r="H633" s="147"/>
      <c r="I633" s="140"/>
      <c r="J633" s="140"/>
      <c r="L633" s="120"/>
    </row>
    <row r="634" spans="1:12">
      <c r="A634" s="363"/>
      <c r="B634" s="364"/>
      <c r="C634" s="140"/>
      <c r="D634" s="62"/>
      <c r="E634" s="62"/>
      <c r="F634" s="62"/>
      <c r="G634" s="148"/>
      <c r="H634" s="147"/>
      <c r="I634" s="140"/>
      <c r="J634" s="140"/>
      <c r="L634" s="120"/>
    </row>
    <row r="635" spans="1:12" ht="13.5" thickBot="1">
      <c r="A635" s="146" t="s">
        <v>646</v>
      </c>
      <c r="B635" s="145"/>
      <c r="C635" s="144"/>
      <c r="D635" s="143"/>
      <c r="E635" s="143"/>
      <c r="F635" s="143"/>
      <c r="G635" s="142"/>
      <c r="H635" s="141"/>
      <c r="I635" s="140"/>
      <c r="J635" s="140"/>
      <c r="L635" s="120"/>
    </row>
    <row r="636" spans="1:12">
      <c r="J636" s="121">
        <f>SUM(I340:I611)</f>
        <v>0</v>
      </c>
      <c r="L636" s="120"/>
    </row>
    <row r="637" spans="1:12">
      <c r="A637" s="139"/>
      <c r="B637" s="139"/>
      <c r="C637" s="138"/>
      <c r="L637" s="120"/>
    </row>
    <row r="638" spans="1:12">
      <c r="A638" s="139"/>
      <c r="B638" s="139"/>
      <c r="C638" s="138"/>
      <c r="I638" s="121">
        <f>845000000+330000000</f>
        <v>1175000000</v>
      </c>
      <c r="L638" s="120"/>
    </row>
    <row r="639" spans="1:12">
      <c r="A639" s="139"/>
      <c r="B639" s="139"/>
      <c r="C639" s="138"/>
      <c r="L639" s="120"/>
    </row>
    <row r="640" spans="1:12">
      <c r="A640" s="139"/>
      <c r="B640" s="139"/>
      <c r="C640" s="138"/>
      <c r="I640" s="121">
        <f>+H636+I638</f>
        <v>1175000000</v>
      </c>
      <c r="L640" s="120"/>
    </row>
    <row r="641" spans="1:12">
      <c r="A641" s="139"/>
      <c r="B641" s="139"/>
      <c r="C641" s="138"/>
      <c r="L641" s="120"/>
    </row>
    <row r="642" spans="1:12">
      <c r="A642" s="139"/>
      <c r="B642" s="139"/>
      <c r="C642" s="138"/>
      <c r="L642" s="120"/>
    </row>
    <row r="643" spans="1:12">
      <c r="A643" s="139"/>
      <c r="B643" s="139"/>
      <c r="C643" s="138"/>
      <c r="I643" s="121">
        <v>118088283.14</v>
      </c>
      <c r="L643" s="120"/>
    </row>
    <row r="644" spans="1:12">
      <c r="A644" s="139"/>
      <c r="B644" s="139"/>
      <c r="C644" s="138"/>
      <c r="I644" s="121">
        <f>+I640+I643</f>
        <v>1293088283.1400001</v>
      </c>
      <c r="J644" s="120"/>
      <c r="K644" s="120"/>
      <c r="L644" s="120"/>
    </row>
    <row r="645" spans="1:12">
      <c r="A645" s="139"/>
      <c r="B645" s="139" t="s">
        <v>11</v>
      </c>
      <c r="C645" s="138"/>
      <c r="J645" s="120"/>
      <c r="K645" s="120"/>
      <c r="L645" s="120"/>
    </row>
    <row r="646" spans="1:12">
      <c r="A646" s="139"/>
      <c r="B646" s="139"/>
      <c r="C646" s="138"/>
      <c r="J646" s="120"/>
      <c r="K646" s="120"/>
      <c r="L646" s="120"/>
    </row>
    <row r="647" spans="1:12">
      <c r="A647" s="139"/>
      <c r="B647" s="139"/>
      <c r="C647" s="138"/>
      <c r="J647" s="120"/>
      <c r="K647" s="120"/>
      <c r="L647" s="120"/>
    </row>
    <row r="648" spans="1:12">
      <c r="A648" s="139"/>
      <c r="B648" s="139"/>
      <c r="C648" s="138"/>
      <c r="J648" s="120"/>
      <c r="K648" s="120"/>
      <c r="L648" s="120"/>
    </row>
    <row r="649" spans="1:12">
      <c r="A649" s="139"/>
      <c r="B649" s="139"/>
      <c r="C649" s="138"/>
      <c r="J649" s="120"/>
      <c r="K649" s="120"/>
      <c r="L649" s="120"/>
    </row>
    <row r="650" spans="1:12">
      <c r="A650" s="139"/>
      <c r="B650" s="139"/>
      <c r="C650" s="138"/>
      <c r="J650" s="120"/>
      <c r="K650" s="120"/>
      <c r="L650" s="120"/>
    </row>
    <row r="651" spans="1:12">
      <c r="A651" s="139"/>
      <c r="B651" s="139"/>
      <c r="C651" s="138"/>
      <c r="J651" s="120"/>
      <c r="K651" s="120"/>
      <c r="L651" s="120"/>
    </row>
    <row r="652" spans="1:12">
      <c r="A652" s="139"/>
      <c r="B652" s="139"/>
      <c r="C652" s="138"/>
      <c r="J652" s="120"/>
      <c r="K652" s="120"/>
      <c r="L652" s="120"/>
    </row>
    <row r="653" spans="1:12">
      <c r="A653" s="139"/>
      <c r="B653" s="139"/>
      <c r="C653" s="138"/>
      <c r="J653" s="120"/>
      <c r="K653" s="120"/>
      <c r="L653" s="120"/>
    </row>
    <row r="654" spans="1:12">
      <c r="A654" s="139"/>
      <c r="B654" s="139"/>
      <c r="C654" s="138"/>
      <c r="J654" s="120"/>
      <c r="K654" s="120"/>
      <c r="L654" s="120"/>
    </row>
    <row r="655" spans="1:12">
      <c r="A655" s="139"/>
      <c r="B655" s="139"/>
      <c r="C655" s="138"/>
      <c r="J655" s="120"/>
      <c r="K655" s="120"/>
      <c r="L655" s="120"/>
    </row>
    <row r="656" spans="1:12">
      <c r="A656" s="139"/>
      <c r="B656" s="139"/>
      <c r="C656" s="138"/>
      <c r="J656" s="120"/>
      <c r="K656" s="120"/>
      <c r="L656" s="120"/>
    </row>
    <row r="657" spans="1:12">
      <c r="A657" s="139"/>
      <c r="B657" s="139"/>
      <c r="C657" s="138"/>
      <c r="J657" s="120"/>
      <c r="K657" s="120"/>
      <c r="L657" s="120"/>
    </row>
    <row r="658" spans="1:12">
      <c r="A658" s="139"/>
      <c r="B658" s="139"/>
      <c r="C658" s="138"/>
      <c r="J658" s="120"/>
      <c r="K658" s="120"/>
      <c r="L658" s="120"/>
    </row>
    <row r="659" spans="1:12">
      <c r="A659" s="139"/>
      <c r="B659" s="139"/>
      <c r="C659" s="138"/>
      <c r="J659" s="120"/>
      <c r="K659" s="120"/>
      <c r="L659" s="120"/>
    </row>
    <row r="660" spans="1:12">
      <c r="A660" s="139"/>
      <c r="B660" s="139"/>
      <c r="C660" s="138"/>
      <c r="G660" s="137"/>
      <c r="H660" s="120"/>
      <c r="I660" s="120"/>
      <c r="J660" s="120"/>
      <c r="K660" s="120"/>
      <c r="L660" s="120"/>
    </row>
    <row r="661" spans="1:12">
      <c r="A661" s="139"/>
      <c r="B661" s="139"/>
      <c r="C661" s="138"/>
      <c r="G661" s="137"/>
      <c r="H661" s="120"/>
      <c r="I661" s="120"/>
      <c r="J661" s="120"/>
      <c r="K661" s="120"/>
      <c r="L661" s="120"/>
    </row>
    <row r="662" spans="1:12">
      <c r="A662" s="139"/>
      <c r="B662" s="139"/>
      <c r="C662" s="138"/>
      <c r="G662" s="137"/>
      <c r="H662" s="120"/>
      <c r="I662" s="120"/>
      <c r="J662" s="120"/>
      <c r="K662" s="120"/>
      <c r="L662" s="120"/>
    </row>
    <row r="663" spans="1:12">
      <c r="A663" s="139"/>
      <c r="B663" s="139"/>
      <c r="C663" s="138"/>
      <c r="G663" s="137"/>
      <c r="H663" s="120"/>
      <c r="I663" s="120"/>
      <c r="J663" s="120"/>
      <c r="K663" s="120"/>
      <c r="L663" s="120"/>
    </row>
    <row r="664" spans="1:12">
      <c r="A664" s="139"/>
      <c r="B664" s="139"/>
      <c r="C664" s="138"/>
      <c r="G664" s="137"/>
      <c r="H664" s="120"/>
      <c r="I664" s="120"/>
      <c r="J664" s="120"/>
      <c r="K664" s="120"/>
      <c r="L664" s="120"/>
    </row>
    <row r="665" spans="1:12">
      <c r="A665" s="139"/>
      <c r="B665" s="139"/>
      <c r="C665" s="138"/>
      <c r="G665" s="137"/>
      <c r="H665" s="120"/>
      <c r="I665" s="120"/>
      <c r="J665" s="120"/>
      <c r="K665" s="120"/>
      <c r="L665" s="120"/>
    </row>
    <row r="666" spans="1:12">
      <c r="A666" s="139"/>
      <c r="B666" s="139"/>
      <c r="C666" s="138"/>
      <c r="G666" s="137"/>
      <c r="H666" s="120"/>
      <c r="I666" s="120"/>
      <c r="J666" s="120"/>
      <c r="K666" s="120"/>
      <c r="L666" s="120"/>
    </row>
    <row r="667" spans="1:12">
      <c r="A667" s="139"/>
      <c r="B667" s="139"/>
      <c r="C667" s="138"/>
      <c r="G667" s="137"/>
      <c r="H667" s="120"/>
      <c r="I667" s="120"/>
      <c r="J667" s="120"/>
      <c r="K667" s="120"/>
      <c r="L667" s="120"/>
    </row>
    <row r="668" spans="1:12">
      <c r="A668" s="139"/>
      <c r="B668" s="139"/>
      <c r="C668" s="138"/>
      <c r="G668" s="137"/>
      <c r="H668" s="120"/>
      <c r="I668" s="120"/>
      <c r="J668" s="120"/>
      <c r="K668" s="120"/>
      <c r="L668" s="120"/>
    </row>
    <row r="669" spans="1:12">
      <c r="A669" s="139"/>
      <c r="B669" s="139"/>
      <c r="C669" s="138"/>
      <c r="G669" s="137"/>
      <c r="H669" s="120"/>
      <c r="I669" s="120"/>
      <c r="J669" s="120"/>
      <c r="K669" s="120"/>
      <c r="L669" s="120"/>
    </row>
    <row r="670" spans="1:12">
      <c r="A670" s="139"/>
      <c r="B670" s="139"/>
      <c r="C670" s="138"/>
      <c r="G670" s="137"/>
      <c r="H670" s="120"/>
      <c r="I670" s="120"/>
      <c r="J670" s="120"/>
      <c r="K670" s="120"/>
      <c r="L670" s="120"/>
    </row>
    <row r="671" spans="1:12">
      <c r="A671" s="139"/>
      <c r="B671" s="139"/>
      <c r="C671" s="138"/>
      <c r="G671" s="137"/>
      <c r="H671" s="120"/>
      <c r="I671" s="120"/>
      <c r="J671" s="120"/>
      <c r="K671" s="120"/>
      <c r="L671" s="120"/>
    </row>
    <row r="672" spans="1:12">
      <c r="A672" s="139"/>
      <c r="B672" s="139"/>
      <c r="C672" s="138"/>
      <c r="G672" s="137"/>
      <c r="H672" s="120"/>
      <c r="I672" s="120"/>
      <c r="J672" s="120"/>
      <c r="K672" s="120"/>
      <c r="L672" s="120"/>
    </row>
    <row r="673" spans="1:12">
      <c r="A673" s="139"/>
      <c r="B673" s="139"/>
      <c r="C673" s="138"/>
      <c r="G673" s="137"/>
      <c r="H673" s="120"/>
      <c r="I673" s="120"/>
      <c r="J673" s="120"/>
      <c r="K673" s="120"/>
      <c r="L673" s="120"/>
    </row>
    <row r="674" spans="1:12">
      <c r="A674" s="139"/>
      <c r="B674" s="139"/>
      <c r="C674" s="138"/>
      <c r="G674" s="137"/>
      <c r="H674" s="120"/>
      <c r="I674" s="120"/>
      <c r="J674" s="120"/>
      <c r="K674" s="120"/>
      <c r="L674" s="120"/>
    </row>
    <row r="675" spans="1:12">
      <c r="A675" s="139"/>
      <c r="B675" s="139"/>
      <c r="C675" s="138"/>
      <c r="G675" s="137"/>
      <c r="H675" s="120"/>
      <c r="I675" s="120"/>
      <c r="J675" s="120"/>
      <c r="K675" s="120"/>
      <c r="L675" s="120"/>
    </row>
    <row r="676" spans="1:12">
      <c r="A676" s="139"/>
      <c r="B676" s="139"/>
      <c r="C676" s="138"/>
      <c r="G676" s="137"/>
      <c r="H676" s="120"/>
      <c r="I676" s="120"/>
      <c r="J676" s="120"/>
      <c r="K676" s="120"/>
      <c r="L676" s="120"/>
    </row>
    <row r="677" spans="1:12">
      <c r="A677" s="139"/>
      <c r="B677" s="139"/>
      <c r="C677" s="138"/>
      <c r="G677" s="137"/>
      <c r="H677" s="120"/>
      <c r="I677" s="120"/>
      <c r="J677" s="120"/>
      <c r="K677" s="120"/>
      <c r="L677" s="120"/>
    </row>
    <row r="678" spans="1:12">
      <c r="A678" s="139"/>
      <c r="B678" s="139"/>
      <c r="C678" s="138"/>
      <c r="G678" s="137"/>
      <c r="H678" s="120"/>
      <c r="I678" s="120"/>
      <c r="J678" s="120"/>
      <c r="K678" s="120"/>
      <c r="L678" s="120"/>
    </row>
    <row r="679" spans="1:12">
      <c r="A679" s="139"/>
      <c r="B679" s="139"/>
      <c r="C679" s="138"/>
      <c r="G679" s="137"/>
      <c r="H679" s="120"/>
      <c r="I679" s="120"/>
      <c r="J679" s="120"/>
      <c r="K679" s="120"/>
      <c r="L679" s="120"/>
    </row>
    <row r="680" spans="1:12">
      <c r="A680" s="139"/>
      <c r="B680" s="139"/>
      <c r="C680" s="138"/>
      <c r="G680" s="137"/>
      <c r="H680" s="120"/>
      <c r="I680" s="120"/>
      <c r="J680" s="120"/>
      <c r="K680" s="120"/>
      <c r="L680" s="120"/>
    </row>
    <row r="681" spans="1:12">
      <c r="A681" s="139"/>
      <c r="B681" s="139"/>
      <c r="C681" s="138"/>
      <c r="G681" s="137"/>
      <c r="H681" s="120"/>
      <c r="I681" s="120"/>
      <c r="J681" s="120"/>
      <c r="K681" s="120"/>
      <c r="L681" s="120"/>
    </row>
    <row r="682" spans="1:12">
      <c r="A682" s="139"/>
      <c r="B682" s="139"/>
      <c r="C682" s="138"/>
      <c r="G682" s="137"/>
      <c r="H682" s="120"/>
      <c r="I682" s="120"/>
      <c r="J682" s="120"/>
      <c r="K682" s="120"/>
      <c r="L682" s="120"/>
    </row>
    <row r="683" spans="1:12">
      <c r="A683" s="139"/>
      <c r="B683" s="139"/>
      <c r="C683" s="138"/>
      <c r="G683" s="137"/>
      <c r="H683" s="120"/>
      <c r="I683" s="120"/>
      <c r="J683" s="120"/>
      <c r="K683" s="120"/>
      <c r="L683" s="120"/>
    </row>
    <row r="684" spans="1:12">
      <c r="A684" s="139"/>
      <c r="B684" s="139"/>
      <c r="C684" s="138"/>
      <c r="G684" s="137"/>
      <c r="H684" s="120"/>
      <c r="I684" s="120"/>
      <c r="J684" s="120"/>
      <c r="K684" s="120"/>
      <c r="L684" s="120"/>
    </row>
    <row r="685" spans="1:12">
      <c r="A685" s="139"/>
      <c r="B685" s="139"/>
      <c r="C685" s="138"/>
      <c r="G685" s="137"/>
      <c r="H685" s="120"/>
      <c r="I685" s="120"/>
      <c r="J685" s="120"/>
      <c r="K685" s="120"/>
      <c r="L685" s="120"/>
    </row>
    <row r="686" spans="1:12">
      <c r="A686" s="139"/>
      <c r="B686" s="139"/>
      <c r="C686" s="138"/>
      <c r="G686" s="137"/>
      <c r="H686" s="120"/>
      <c r="I686" s="120"/>
      <c r="J686" s="120"/>
      <c r="K686" s="120"/>
      <c r="L686" s="120"/>
    </row>
  </sheetData>
  <mergeCells count="6">
    <mergeCell ref="A631:H631"/>
    <mergeCell ref="A1:H1"/>
    <mergeCell ref="A2:H2"/>
    <mergeCell ref="A3:H3"/>
    <mergeCell ref="A4:H4"/>
    <mergeCell ref="A5:H5"/>
  </mergeCells>
  <printOptions horizontalCentered="1" verticalCentered="1"/>
  <pageMargins left="0" right="0" top="0" bottom="0" header="0" footer="0"/>
  <pageSetup scale="47" orientation="landscape" horizontalDpi="4294967294"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G26"/>
  <sheetViews>
    <sheetView view="pageBreakPreview" topLeftCell="A16" zoomScale="60" zoomScaleNormal="100" workbookViewId="0">
      <selection activeCell="H50" sqref="H50"/>
    </sheetView>
  </sheetViews>
  <sheetFormatPr baseColWidth="10" defaultRowHeight="15"/>
  <cols>
    <col min="1" max="1" width="24.7109375" style="415" bestFit="1" customWidth="1"/>
    <col min="2" max="2" width="23.140625" style="415" bestFit="1" customWidth="1"/>
    <col min="3" max="3" width="24.85546875" style="415" bestFit="1" customWidth="1"/>
    <col min="4" max="4" width="26.5703125" style="415" bestFit="1" customWidth="1"/>
    <col min="5" max="5" width="19.85546875" style="415" bestFit="1" customWidth="1"/>
    <col min="6" max="6" width="13.7109375" style="415" bestFit="1" customWidth="1"/>
    <col min="7" max="7" width="11.7109375" style="415" bestFit="1" customWidth="1"/>
    <col min="8" max="16384" width="11.42578125" style="415"/>
  </cols>
  <sheetData>
    <row r="1" spans="1:6">
      <c r="A1" s="474" t="s">
        <v>654</v>
      </c>
      <c r="B1" s="474"/>
      <c r="C1" s="474"/>
      <c r="F1" s="416"/>
    </row>
    <row r="2" spans="1:6" ht="15.75" thickBot="1">
      <c r="F2" s="416"/>
    </row>
    <row r="3" spans="1:6" ht="22.5" customHeight="1">
      <c r="A3" s="472" t="s">
        <v>655</v>
      </c>
      <c r="B3" s="472" t="s">
        <v>656</v>
      </c>
      <c r="C3" s="472" t="s">
        <v>657</v>
      </c>
      <c r="D3" s="472" t="s">
        <v>658</v>
      </c>
      <c r="E3" s="472" t="s">
        <v>659</v>
      </c>
      <c r="F3" s="416"/>
    </row>
    <row r="4" spans="1:6" ht="15.75" thickBot="1">
      <c r="A4" s="473"/>
      <c r="B4" s="473"/>
      <c r="C4" s="473"/>
      <c r="D4" s="473"/>
      <c r="E4" s="473"/>
      <c r="F4" s="416"/>
    </row>
    <row r="5" spans="1:6" ht="39.75" thickBot="1">
      <c r="A5" s="417" t="s">
        <v>660</v>
      </c>
      <c r="B5" s="418" t="s">
        <v>660</v>
      </c>
      <c r="C5" s="418" t="s">
        <v>661</v>
      </c>
      <c r="D5" s="418" t="s">
        <v>661</v>
      </c>
      <c r="E5" s="419">
        <v>3000000</v>
      </c>
      <c r="F5" s="416"/>
    </row>
    <row r="6" spans="1:6" ht="52.5" thickBot="1">
      <c r="A6" s="417" t="s">
        <v>662</v>
      </c>
      <c r="B6" s="418" t="s">
        <v>662</v>
      </c>
      <c r="C6" s="418" t="s">
        <v>663</v>
      </c>
      <c r="D6" s="418" t="s">
        <v>663</v>
      </c>
      <c r="E6" s="420">
        <v>6755480</v>
      </c>
      <c r="F6" s="416"/>
    </row>
    <row r="7" spans="1:6" ht="52.5" thickBot="1">
      <c r="A7" s="417" t="s">
        <v>664</v>
      </c>
      <c r="B7" s="418" t="s">
        <v>664</v>
      </c>
      <c r="C7" s="418" t="s">
        <v>665</v>
      </c>
      <c r="D7" s="418" t="s">
        <v>665</v>
      </c>
      <c r="E7" s="420">
        <v>60000000</v>
      </c>
      <c r="F7" s="416"/>
    </row>
    <row r="8" spans="1:6" ht="65.25" thickBot="1">
      <c r="A8" s="417" t="s">
        <v>666</v>
      </c>
      <c r="B8" s="418" t="s">
        <v>666</v>
      </c>
      <c r="C8" s="418" t="s">
        <v>667</v>
      </c>
      <c r="D8" s="418" t="s">
        <v>667</v>
      </c>
      <c r="E8" s="421">
        <v>40000000</v>
      </c>
      <c r="F8" s="416"/>
    </row>
    <row r="9" spans="1:6" ht="78" thickBot="1">
      <c r="A9" s="417" t="s">
        <v>668</v>
      </c>
      <c r="B9" s="418" t="s">
        <v>668</v>
      </c>
      <c r="C9" s="418" t="s">
        <v>669</v>
      </c>
      <c r="D9" s="418" t="s">
        <v>669</v>
      </c>
      <c r="E9" s="420">
        <v>20000000</v>
      </c>
      <c r="F9" s="416"/>
    </row>
    <row r="10" spans="1:6" ht="78" thickBot="1">
      <c r="A10" s="417" t="s">
        <v>670</v>
      </c>
      <c r="B10" s="418" t="s">
        <v>670</v>
      </c>
      <c r="C10" s="418" t="s">
        <v>671</v>
      </c>
      <c r="D10" s="418" t="s">
        <v>671</v>
      </c>
      <c r="E10" s="420">
        <v>43750000</v>
      </c>
      <c r="F10" s="416"/>
    </row>
    <row r="11" spans="1:6" ht="39.75" thickBot="1">
      <c r="A11" s="417" t="s">
        <v>672</v>
      </c>
      <c r="B11" s="418" t="s">
        <v>672</v>
      </c>
      <c r="C11" s="418" t="s">
        <v>673</v>
      </c>
      <c r="D11" s="418" t="s">
        <v>673</v>
      </c>
      <c r="E11" s="420">
        <v>3000000</v>
      </c>
      <c r="F11" s="416"/>
    </row>
    <row r="12" spans="1:6" ht="78" thickBot="1">
      <c r="A12" s="417" t="s">
        <v>674</v>
      </c>
      <c r="B12" s="418" t="s">
        <v>674</v>
      </c>
      <c r="C12" s="418" t="s">
        <v>675</v>
      </c>
      <c r="D12" s="418" t="s">
        <v>675</v>
      </c>
      <c r="E12" s="420">
        <v>15000000</v>
      </c>
      <c r="F12" s="416"/>
    </row>
    <row r="13" spans="1:6" ht="52.5" thickBot="1">
      <c r="A13" s="417" t="s">
        <v>676</v>
      </c>
      <c r="B13" s="418" t="s">
        <v>676</v>
      </c>
      <c r="C13" s="418" t="s">
        <v>677</v>
      </c>
      <c r="D13" s="418" t="s">
        <v>677</v>
      </c>
      <c r="E13" s="420">
        <v>5000000</v>
      </c>
      <c r="F13" s="416"/>
    </row>
    <row r="14" spans="1:6" ht="52.5" thickBot="1">
      <c r="A14" s="417" t="s">
        <v>678</v>
      </c>
      <c r="B14" s="418" t="s">
        <v>678</v>
      </c>
      <c r="C14" s="418" t="s">
        <v>679</v>
      </c>
      <c r="D14" s="418" t="s">
        <v>679</v>
      </c>
      <c r="E14" s="420">
        <v>20000000</v>
      </c>
      <c r="F14" s="416"/>
    </row>
    <row r="15" spans="1:6" ht="52.5" thickBot="1">
      <c r="A15" s="417" t="s">
        <v>680</v>
      </c>
      <c r="B15" s="418" t="s">
        <v>680</v>
      </c>
      <c r="C15" s="418" t="s">
        <v>681</v>
      </c>
      <c r="D15" s="418" t="s">
        <v>681</v>
      </c>
      <c r="E15" s="421">
        <v>27000000</v>
      </c>
      <c r="F15" s="416"/>
    </row>
    <row r="16" spans="1:6" ht="52.5" thickBot="1">
      <c r="A16" s="417" t="s">
        <v>682</v>
      </c>
      <c r="B16" s="418" t="s">
        <v>682</v>
      </c>
      <c r="C16" s="418" t="s">
        <v>683</v>
      </c>
      <c r="D16" s="418" t="s">
        <v>683</v>
      </c>
      <c r="E16" s="421">
        <v>70000000</v>
      </c>
      <c r="F16" s="416"/>
    </row>
    <row r="17" spans="1:7" ht="52.5" thickBot="1">
      <c r="A17" s="417" t="s">
        <v>684</v>
      </c>
      <c r="B17" s="418" t="s">
        <v>684</v>
      </c>
      <c r="C17" s="418" t="s">
        <v>685</v>
      </c>
      <c r="D17" s="418" t="s">
        <v>685</v>
      </c>
      <c r="E17" s="421">
        <v>45000000</v>
      </c>
      <c r="F17" s="416"/>
    </row>
    <row r="18" spans="1:7" ht="52.5" thickBot="1">
      <c r="A18" s="417" t="s">
        <v>686</v>
      </c>
      <c r="B18" s="418" t="s">
        <v>687</v>
      </c>
      <c r="C18" s="418" t="s">
        <v>688</v>
      </c>
      <c r="D18" s="418" t="s">
        <v>688</v>
      </c>
      <c r="E18" s="420">
        <v>15000000</v>
      </c>
      <c r="F18" s="416"/>
    </row>
    <row r="19" spans="1:7" ht="52.5" thickBot="1">
      <c r="A19" s="417" t="s">
        <v>689</v>
      </c>
      <c r="B19" s="418" t="s">
        <v>689</v>
      </c>
      <c r="C19" s="418" t="s">
        <v>690</v>
      </c>
      <c r="D19" s="418" t="s">
        <v>690</v>
      </c>
      <c r="E19" s="420">
        <v>20744217.800000001</v>
      </c>
      <c r="F19" s="416"/>
    </row>
    <row r="20" spans="1:7" ht="52.5" thickBot="1">
      <c r="A20" s="417" t="s">
        <v>691</v>
      </c>
      <c r="B20" s="418" t="s">
        <v>691</v>
      </c>
      <c r="C20" s="418" t="s">
        <v>692</v>
      </c>
      <c r="D20" s="418" t="s">
        <v>692</v>
      </c>
      <c r="E20" s="421">
        <v>20744217.800000001</v>
      </c>
      <c r="F20" s="416"/>
    </row>
    <row r="21" spans="1:7" ht="39.75" thickBot="1">
      <c r="A21" s="422" t="s">
        <v>693</v>
      </c>
      <c r="B21" s="423" t="s">
        <v>693</v>
      </c>
      <c r="C21" s="423" t="s">
        <v>694</v>
      </c>
      <c r="D21" s="423" t="s">
        <v>694</v>
      </c>
      <c r="E21" s="420">
        <v>5000000</v>
      </c>
      <c r="F21" s="416"/>
    </row>
    <row r="22" spans="1:7" ht="65.25" thickBot="1">
      <c r="A22" s="417" t="s">
        <v>695</v>
      </c>
      <c r="B22" s="418" t="s">
        <v>695</v>
      </c>
      <c r="C22" s="418" t="s">
        <v>696</v>
      </c>
      <c r="D22" s="418" t="s">
        <v>696</v>
      </c>
      <c r="E22" s="420">
        <v>33000000</v>
      </c>
      <c r="F22" s="416"/>
    </row>
    <row r="23" spans="1:7" ht="39.75" thickBot="1">
      <c r="A23" s="417" t="s">
        <v>697</v>
      </c>
      <c r="B23" s="418" t="s">
        <v>697</v>
      </c>
      <c r="C23" s="418" t="s">
        <v>698</v>
      </c>
      <c r="D23" s="418" t="s">
        <v>698</v>
      </c>
      <c r="E23" s="420">
        <v>14000000</v>
      </c>
      <c r="F23" s="416"/>
    </row>
    <row r="24" spans="1:7" ht="39.75" thickBot="1">
      <c r="A24" s="424" t="s">
        <v>699</v>
      </c>
      <c r="B24" s="424" t="s">
        <v>699</v>
      </c>
      <c r="C24" s="424" t="s">
        <v>700</v>
      </c>
      <c r="D24" s="425" t="s">
        <v>690</v>
      </c>
      <c r="E24" s="420">
        <v>6235078</v>
      </c>
      <c r="F24" s="416"/>
    </row>
    <row r="25" spans="1:7" ht="39.75" thickBot="1">
      <c r="A25" s="424" t="s">
        <v>701</v>
      </c>
      <c r="B25" s="424" t="s">
        <v>701</v>
      </c>
      <c r="C25" s="424" t="s">
        <v>702</v>
      </c>
      <c r="D25" s="418" t="s">
        <v>702</v>
      </c>
      <c r="E25" s="426">
        <v>3000000</v>
      </c>
      <c r="F25" s="416"/>
    </row>
    <row r="26" spans="1:7">
      <c r="E26" s="427">
        <f>SUM(E5:E25)</f>
        <v>476228993.60000002</v>
      </c>
      <c r="F26" s="428">
        <f>SUM(E5:E25)</f>
        <v>476228993.60000002</v>
      </c>
      <c r="G26" s="429">
        <f>+F26-E26</f>
        <v>0</v>
      </c>
    </row>
  </sheetData>
  <mergeCells count="6">
    <mergeCell ref="E3:E4"/>
    <mergeCell ref="A1:C1"/>
    <mergeCell ref="A3:A4"/>
    <mergeCell ref="B3:B4"/>
    <mergeCell ref="C3:C4"/>
    <mergeCell ref="D3:D4"/>
  </mergeCells>
  <pageMargins left="0.7" right="0.7" top="0.75" bottom="0.75" header="0.3" footer="0.3"/>
  <pageSetup paperSize="9" scale="74" orientation="portrait" horizontalDpi="0" verticalDpi="0"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Clasific. Económica de Ingr (2)</vt:lpstr>
      <vt:lpstr>Detalle General de Egresos</vt:lpstr>
      <vt:lpstr>general</vt:lpstr>
      <vt:lpstr>Origen y Aplicación</vt:lpstr>
      <vt:lpstr>cuadro 5</vt:lpstr>
      <vt:lpstr>'Clasific. Económica de Ingr (2)'!Área_de_impresión</vt:lpstr>
      <vt:lpstr>'cuadro 5'!Área_de_impresión</vt:lpstr>
      <vt:lpstr>'Detalle General de Egresos'!Área_de_impresión</vt:lpstr>
      <vt:lpstr>general!Área_de_impresión</vt:lpstr>
      <vt:lpstr>'Origen y Aplicación'!Área_de_impresión</vt:lpstr>
      <vt:lpstr>'Clasific. Económica de Ingr (2)'!Títulos_a_imprimir</vt:lpstr>
      <vt:lpstr>general!Títulos_a_imprimir</vt:lpstr>
      <vt:lpstr>'Origen y Aplicación'!Títulos_a_imprimir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ana.alvarado</dc:creator>
  <cp:lastModifiedBy>ana.alvarado</cp:lastModifiedBy>
  <dcterms:created xsi:type="dcterms:W3CDTF">2017-08-09T17:52:03Z</dcterms:created>
  <dcterms:modified xsi:type="dcterms:W3CDTF">2018-12-14T15:34:55Z</dcterms:modified>
</cp:coreProperties>
</file>