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30" windowWidth="11595" windowHeight="5295" firstSheet="2" activeTab="6"/>
  </bookViews>
  <sheets>
    <sheet name="Clasific. Económica de Ingresos" sheetId="1" r:id="rId1"/>
    <sheet name="Detalle General de Egresos" sheetId="2" r:id="rId2"/>
    <sheet name="general" sheetId="3" r:id="rId3"/>
    <sheet name="Origen y Aplicación" sheetId="4" r:id="rId4"/>
    <sheet name="cuadro 5" sheetId="5" r:id="rId5"/>
    <sheet name="Justificación de Egresos" sheetId="6" r:id="rId6"/>
    <sheet name="Justificación de los Ingresos" sheetId="7" r:id="rId7"/>
  </sheets>
  <externalReferences>
    <externalReference r:id="rId10"/>
    <externalReference r:id="rId11"/>
    <externalReference r:id="rId12"/>
    <externalReference r:id="rId13"/>
    <externalReference r:id="rId14"/>
  </externalReferences>
  <definedNames>
    <definedName name="_GoBack" localSheetId="5">'Justificación de Egresos'!$A$23</definedName>
    <definedName name="_xlnm.Print_Area" localSheetId="0">'Clasific. Económica de Ingresos'!$A$1:$E$195</definedName>
    <definedName name="_xlnm.Print_Area" localSheetId="4">'cuadro 5'!$A$1:$F$105</definedName>
    <definedName name="_xlnm.Print_Area" localSheetId="1">'Detalle General de Egresos'!$A$1:$H$26</definedName>
    <definedName name="_xlnm.Print_Area" localSheetId="2">'general'!$A$1:$J$232</definedName>
    <definedName name="_xlnm.Print_Area" localSheetId="3">'Origen y Aplicación'!$A$1:$I$594</definedName>
    <definedName name="MEJORAS_CANCHA_DEPORTES_LA_PRADERA_LA_GUACIMA" localSheetId="0">'[4]Egresos Programa III General'!$B$21</definedName>
    <definedName name="MEJORAS_CANCHA_DEPORTES_LA_PRADERA_LA_GUACIMA" localSheetId="1">'[1]Egresos Programa III General'!$B$21</definedName>
    <definedName name="MEJORAS_CANCHA_DEPORTES_LA_PRADERA_LA_GUACIMA" localSheetId="3">'[4]Egresos Programa III General'!$B$21</definedName>
    <definedName name="MEJORAS_CANCHA_DEPORTES_LA_PRADERA_LA_GUACIMA">'[1]Egresos Programa III General'!$B$22</definedName>
    <definedName name="_xlnm.Print_Titles" localSheetId="0">'Clasific. Económica de Ingresos'!$1:$7</definedName>
    <definedName name="_xlnm.Print_Titles" localSheetId="4">'cuadro 5'!$1:$6</definedName>
    <definedName name="_xlnm.Print_Titles" localSheetId="2">'general'!$1:$11</definedName>
    <definedName name="_xlnm.Print_Titles" localSheetId="3">'Origen y Aplicación'!$1:$7</definedName>
    <definedName name="Z_BC930EA0_BB45_11D6_934F_00E07D8B5739_.wvu.Cols" localSheetId="3" hidden="1">'Origen y Aplicación'!#REF!</definedName>
    <definedName name="Z_BC930EA0_BB45_11D6_934F_00E07D8B5739_.wvu.Rows" localSheetId="1" hidden="1">'Detalle General de Egresos'!#REF!,'Detalle General de Egresos'!#REF!,'Detalle General de Egresos'!#REF!,'Detalle General de Egresos'!#REF!,'Detalle General de Egresos'!#REF!</definedName>
    <definedName name="Z_BC930EA0_BB45_11D6_934F_00E07D8B5739_.wvu.Rows" localSheetId="3" hidden="1">'Origen y Aplicación'!#REF!</definedName>
  </definedNames>
  <calcPr fullCalcOnLoad="1"/>
</workbook>
</file>

<file path=xl/comments4.xml><?xml version="1.0" encoding="utf-8"?>
<comments xmlns="http://schemas.openxmlformats.org/spreadsheetml/2006/main">
  <authors>
    <author>x</author>
    <author>Planificacion</author>
  </authors>
  <commentList>
    <comment ref="H10" authorId="0">
      <text>
        <r>
          <rPr>
            <b/>
            <sz val="8"/>
            <rFont val="Tahoma"/>
            <family val="2"/>
          </rPr>
          <t>Según Ley 7729 sólo se podrá disponer del 10% para gastos administrativosx:</t>
        </r>
        <r>
          <rPr>
            <sz val="8"/>
            <rFont val="Tahoma"/>
            <family val="2"/>
          </rPr>
          <t xml:space="preserve">
ESTOS RECURSOS DEBERAN DISTRIBUIRSE ENTRE LOS DIFERENTES GRUPOS Y REGLONES DEL PROGRAMA I en los reglones que siguen.
ADEMAS SE DEBE VARIAR LA FORMULA CADA VEZ QUE SE ABRA UN REGLON NUEVO HACIA ABAJO RESTANDO A </t>
        </r>
        <r>
          <rPr>
            <sz val="8"/>
            <rFont val="Tahoma"/>
            <family val="2"/>
          </rPr>
          <t xml:space="preserve">M18
</t>
        </r>
      </text>
    </comment>
    <comment ref="J10" authorId="1">
      <text>
        <r>
          <rPr>
            <b/>
            <sz val="8"/>
            <rFont val="Tahoma"/>
            <family val="2"/>
          </rPr>
          <t>Este ingreso no tiene un fin específico por lo que puede utilizarse para sufragar los gastos de  LOS DIFERENTES GRUPOS Y REGLONES DEL PROGRAMA I, en los reglones que siguen.
ADEMAS SE DEBE VARIAR LA FORMULA CADA VEZ QUE SE ABRA UN REGLON NUEVO HACIA ABAJO RESTANDO A M63</t>
        </r>
      </text>
    </comment>
    <comment ref="H62" authorId="0">
      <text>
        <r>
          <rPr>
            <b/>
            <sz val="8"/>
            <rFont val="Tahoma"/>
            <family val="2"/>
          </rPr>
          <t>Según Ley 7729 sólo se podrá disponer del 10% para gastos administrativosx:</t>
        </r>
        <r>
          <rPr>
            <sz val="8"/>
            <rFont val="Tahoma"/>
            <family val="2"/>
          </rPr>
          <t xml:space="preserve">
ESTOS RECURSOS DEBERAN DISTRIBUIRSE ENTRE LOS DIFERENTES GRUPOS Y REGLONES DEL PROGRAMA I en los reglones que siguen.
ADEMAS SE DEBE VARIAR LA FORMULA CADA VEZ QUE SE ABRA UN REGLON NUEVO HACIA ABAJO RESTANDO A </t>
        </r>
        <r>
          <rPr>
            <sz val="8"/>
            <rFont val="Tahoma"/>
            <family val="2"/>
          </rPr>
          <t>M23</t>
        </r>
      </text>
    </comment>
    <comment ref="H66" authorId="0">
      <text>
        <r>
          <rPr>
            <b/>
            <sz val="8"/>
            <rFont val="Tahoma"/>
            <family val="2"/>
          </rPr>
          <t>Según Ley 7729 se podrá disponer de un porcentaje (que nosotros hemos estimado en 20%) para gastos en PROYECTOS Y OBRAS:</t>
        </r>
        <r>
          <rPr>
            <sz val="8"/>
            <rFont val="Tahoma"/>
            <family val="2"/>
          </rPr>
          <t xml:space="preserve">
ESTOS RECURSOS DEBERAN DISTRIBUIRSE ENTRE LOS DIFERENTES GRUPOS Y REGLONES DEL PROGRAMA III en los reglones que siguen.
ADEMAS SE DEBE VARIAR LA FORMULA CADA VEZ QUE SE ABRA UN REGLON NUEVO HACIA ABAJO RESTANDO A </t>
        </r>
        <r>
          <rPr>
            <sz val="8"/>
            <rFont val="Tahoma"/>
            <family val="2"/>
          </rPr>
          <t>M30</t>
        </r>
      </text>
    </comment>
    <comment ref="H99" authorId="1">
      <text>
        <r>
          <rPr>
            <b/>
            <sz val="8"/>
            <rFont val="Tahoma"/>
            <family val="2"/>
          </rPr>
          <t>Este ingreso no tiene un fin específico por lo que puede utilizarse para sufragar los gastos de  LOS DIFERENTES GRUPOS Y REGLONES DEL PROGRAMA I, en los reglones que siguen.
ADEMAS SE DEBE VARIAR LA FORMULA CADA VEZ QUE SE ABRA UN REGLON NUEVO HACIA ABAJO RESTANDO A M63</t>
        </r>
      </text>
    </comment>
    <comment ref="H100" authorId="1">
      <text>
        <r>
          <rPr>
            <b/>
            <sz val="8"/>
            <rFont val="Tahoma"/>
            <family val="2"/>
          </rPr>
          <t xml:space="preserve">Este ingreso no tiene un fin específico por lo que puede utilizarse para sufragar los gastos de  LOS DIFERENTES GRUPOS Y REGLONES DEL PROGRAMA I,  en los reglones que siguen.
ADEMAS SE DEBE VARIAR LA FORMULA CADA VEZ QUE SE ABRA UN REGLON NUEVO HACIA ABAJO RESTANDO A M40
</t>
        </r>
      </text>
    </comment>
    <comment ref="H131" authorId="0">
      <text>
        <r>
          <rPr>
            <sz val="8"/>
            <rFont val="Tahoma"/>
            <family val="2"/>
          </rPr>
          <t xml:space="preserve">De este ingreso se destina un 10% para Gasto Administrativo del Programa I, que se deberá distribuir en los renglones o grupos que mejor se consideren teniendo que abrirse hacia abajo  y restando cada renglón abierto a </t>
        </r>
        <r>
          <rPr>
            <sz val="8"/>
            <rFont val="Tahoma"/>
            <family val="2"/>
          </rPr>
          <t>M98</t>
        </r>
      </text>
    </comment>
    <comment ref="H144" authorId="0">
      <text>
        <r>
          <rPr>
            <b/>
            <sz val="8"/>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rFont val="Tahoma"/>
            <family val="2"/>
          </rPr>
          <t xml:space="preserve"> LOS DIFERENTES GRUPOS Y REGLONES DEL SERVICIO O7 MERCADOS, PLAZAS Y FERIAS  Una vez que esto se haya hecho se pueden tomar estos recursos sobrantes para sufragar gastos del Programa I. EN TAL CASO SE DEBE VARIAR LA FORMULA CADA VEZ QUE SE ABRA UN REGLON NUEVO HACIA ABAJO RESTANDO A </t>
        </r>
        <r>
          <rPr>
            <sz val="8"/>
            <rFont val="Tahoma"/>
            <family val="2"/>
          </rPr>
          <t>M110</t>
        </r>
      </text>
    </comment>
    <comment ref="H154" authorId="0">
      <text>
        <r>
          <rPr>
            <b/>
            <sz val="8"/>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rFont val="Tahoma"/>
            <family val="2"/>
          </rPr>
          <t xml:space="preserve"> LOS DIFERENTES GRUPOS Y REGLONES DEL SERVICIO O7 MERCADOS, PLAZAS Y FERIAS  en los reglones que siguen.
ADEMAS SE DEBE VARIAR LA FORMULA CADA VEZ QUE SE ABRA UN REGLON NUEVO HACIA ABAJO RESTANDO A </t>
        </r>
        <r>
          <rPr>
            <sz val="8"/>
            <rFont val="Tahoma"/>
            <family val="2"/>
          </rPr>
          <t>M130</t>
        </r>
      </text>
    </comment>
    <comment ref="H172" authorId="1">
      <text>
        <r>
          <rPr>
            <b/>
            <sz val="8"/>
            <rFont val="Tahoma"/>
            <family val="2"/>
          </rPr>
          <t xml:space="preserve">Este ingreso por ley 1634 solo puede ser utilizados para la prestación del servicio de agua y debe aplicarse al mantenimiento, administración y mejoramiento del sistema. Por lo que debe distribuirse para sufragar los gastos de  LOS DIFERENTES GRUPOS Y REGLONES DEL SERVICIO O6 ACUEDUCTOS en los reglones que siguen.
ADEMAS SE DEBE VARIAR LA FORMULA CADA VEZ QUE SE ABRA UN REGLON NUEVO HACIA ABAJO RESTANDO A </t>
        </r>
        <r>
          <rPr>
            <b/>
            <sz val="8"/>
            <rFont val="Tahoma"/>
            <family val="2"/>
          </rPr>
          <t>M164</t>
        </r>
      </text>
    </comment>
    <comment ref="H178" authorId="0">
      <text>
        <r>
          <rPr>
            <b/>
            <sz val="8"/>
            <rFont val="Tahoma"/>
            <family val="2"/>
          </rPr>
          <t xml:space="preserve">Este ingreso no tiene un fin específico por lo que puede utilizarse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M248</t>
        </r>
      </text>
    </comment>
    <comment ref="H184" authorId="0">
      <text>
        <r>
          <rPr>
            <b/>
            <sz val="8"/>
            <rFont val="Tahoma"/>
            <family val="2"/>
          </rPr>
          <t xml:space="preserve">Este ingreso no tiene un fin específico por lo que puede utilizarse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M248</t>
        </r>
      </text>
    </comment>
    <comment ref="H189" authorId="0">
      <text>
        <r>
          <rPr>
            <b/>
            <sz val="8"/>
            <rFont val="Tahoma"/>
            <family val="2"/>
          </rPr>
          <t xml:space="preserve">Este ingreso no tiene un fin específico por lo que puede utilizarse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M248</t>
        </r>
      </text>
    </comment>
    <comment ref="H205" authorId="0">
      <text>
        <r>
          <rPr>
            <b/>
            <sz val="8"/>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rFont val="Tahoma"/>
            <family val="2"/>
          </rPr>
          <t xml:space="preserve"> LOS DIFERENTES GRUPOS Y REGLONES DEL SERVICIO O7 MERCADOS, PLAZAS Y FERIAS  en los reglones que siguen.
ADEMAS SE DEBE VARIAR LA FORMULA CADA VEZ QUE SE ABRA UN REGLON NUEVO HACIA ABAJO RESTANDO A </t>
        </r>
        <r>
          <rPr>
            <sz val="8"/>
            <rFont val="Tahoma"/>
            <family val="2"/>
          </rPr>
          <t>M130</t>
        </r>
      </text>
    </comment>
    <comment ref="H231" authorId="0">
      <text>
        <r>
          <rPr>
            <b/>
            <sz val="8"/>
            <rFont val="Tahoma"/>
            <family val="2"/>
          </rPr>
          <t xml:space="preserve">Este ingreso no tiene un fin específico por lo que puede utilizarse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 xml:space="preserve">M218
</t>
        </r>
      </text>
    </comment>
    <comment ref="H243" authorId="1">
      <text>
        <r>
          <rPr>
            <b/>
            <sz val="8"/>
            <rFont val="Tahoma"/>
            <family val="2"/>
          </rPr>
          <t>Este ingreso no tiene un fin específico por lo que puede utilizarse para sufragar los gastos de  LOS DIFERENTES GRUPOS Y REGLONES DEL PROGRAMA I, en los reglones que siguen.
ADEMAS SE DEBE VARIAR LA FORMULA CADA VEZ QUE SE ABRA UN REGLON NUEVO HACIA ABAJO RESTANDO A M63</t>
        </r>
      </text>
    </comment>
    <comment ref="H244" authorId="0">
      <text>
        <r>
          <rPr>
            <b/>
            <sz val="8"/>
            <rFont val="Tahoma"/>
            <family val="2"/>
          </rPr>
          <t xml:space="preserve">Este ingreso debe distribuirse según los recursos invertidos, por lo que debe establecerse un mecanismo para determinar a que recursos invertidos corresponden los intereses generados. Determinado lo anterior los recursos se pueden utilizar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M189</t>
        </r>
      </text>
    </comment>
    <comment ref="H260" authorId="0">
      <text>
        <r>
          <rPr>
            <b/>
            <sz val="8"/>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rFont val="Tahoma"/>
            <family val="2"/>
          </rPr>
          <t xml:space="preserve"> LOS DIFERENTES GRUPOS Y REGLONES DEL SERVICIO O7 MERCADOS, PLAZAS Y FERIAS  en los reglones que siguen.
ADEMAS SE DEBE VARIAR LA FORMULA CADA VEZ QUE SE ABRA UN REGLON NUEVO HACIA ABAJO RESTANDO A </t>
        </r>
        <r>
          <rPr>
            <sz val="8"/>
            <rFont val="Tahoma"/>
            <family val="2"/>
          </rPr>
          <t>M130</t>
        </r>
      </text>
    </comment>
    <comment ref="H261" authorId="0">
      <text>
        <r>
          <rPr>
            <b/>
            <sz val="8"/>
            <rFont val="Tahoma"/>
            <family val="2"/>
          </rPr>
          <t xml:space="preserve">Este ingreso no tiene un fin específico por lo que puede utilizarse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M248</t>
        </r>
      </text>
    </comment>
    <comment ref="H325" authorId="0">
      <text>
        <r>
          <rPr>
            <b/>
            <sz val="8"/>
            <rFont val="Tahoma"/>
            <family val="2"/>
          </rPr>
          <t xml:space="preserve">Este ingreso debe distribuirse según los recursos invertidos, por lo que debe establecerse un mecanismo para determinar a que recursos invertidos corresponden los intereses generados. Determinado lo anterior los recursos se pueden utilizar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M189</t>
        </r>
      </text>
    </comment>
    <comment ref="H378" authorId="0">
      <text>
        <r>
          <rPr>
            <b/>
            <sz val="8"/>
            <rFont val="Tahoma"/>
            <family val="2"/>
          </rPr>
          <t>Según Ley 7729 sólo se podrá disponer del 10% para gastos administrativosx:</t>
        </r>
        <r>
          <rPr>
            <sz val="8"/>
            <rFont val="Tahoma"/>
            <family val="2"/>
          </rPr>
          <t xml:space="preserve">
ESTOS RECURSOS DEBERAN DISTRIBUIRSE ENTRE LOS DIFERENTES GRUPOS Y REGLONES DEL PROGRAMA I en los reglones que siguen.
ADEMAS SE DEBE VARIAR LA FORMULA CADA VEZ QUE SE ABRA UN REGLON NUEVO HACIA ABAJO RESTANDO A </t>
        </r>
        <r>
          <rPr>
            <sz val="8"/>
            <rFont val="Tahoma"/>
            <family val="2"/>
          </rPr>
          <t xml:space="preserve">M18
</t>
        </r>
      </text>
    </comment>
    <comment ref="H410" authorId="1">
      <text>
        <r>
          <rPr>
            <b/>
            <sz val="8"/>
            <rFont val="Tahoma"/>
            <family val="2"/>
          </rPr>
          <t xml:space="preserve">Este ingreso por ley 1634 solo puede ser utilizados para la prestación del servicio de agua y debe aplicarse al mantenimiento, administración y mejoramiento del sistema. Por lo que debe distribuirse para sufragar los gastos de  LOS DIFERENTES GRUPOS Y REGLONES DEL SERVICIO O6 ACUEDUCTOS en los reglones que siguen.
ADEMAS SE DEBE VARIAR LA FORMULA CADA VEZ QUE SE ABRA UN REGLON NUEVO HACIA ABAJO RESTANDO A </t>
        </r>
        <r>
          <rPr>
            <b/>
            <sz val="8"/>
            <rFont val="Tahoma"/>
            <family val="2"/>
          </rPr>
          <t>M102</t>
        </r>
      </text>
    </comment>
    <comment ref="H442" authorId="0">
      <text>
        <r>
          <rPr>
            <b/>
            <sz val="8"/>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rFont val="Tahoma"/>
            <family val="2"/>
          </rPr>
          <t xml:space="preserve"> LOS DIFERENTES GRUPOS Y REGLONES DEL SERVICIO O7 MERCADOS, PLAZAS Y FERIAS  en los reglones que siguen.
ADEMAS SE DEBE VARIAR LA FORMULA CADA VEZ QUE SE ABRA UN REGLON NUEVO HACIA ABAJO RESTANDO A </t>
        </r>
        <r>
          <rPr>
            <sz val="8"/>
            <rFont val="Tahoma"/>
            <family val="2"/>
          </rPr>
          <t>M130</t>
        </r>
      </text>
    </comment>
    <comment ref="H475" authorId="1">
      <text>
        <r>
          <rPr>
            <b/>
            <sz val="8"/>
            <rFont val="Tahoma"/>
            <family val="2"/>
          </rPr>
          <t xml:space="preserve">Este ingreso por ley 1634 solo puede ser utilizados para la prestación del servicio de agua y debe aplicarse al mantenimiento, administración y mejoramiento del sistema. Por lo que debe distribuirse para sufragar los gastos de  LOS DIFERENTES GRUPOS Y REGLONES DEL SERVICIO O6 ACUEDUCTOS en los reglones que siguen.
ADEMAS SE DEBE VARIAR LA FORMULA CADA VEZ QUE SE ABRA UN REGLON NUEVO HACIA ABAJO RESTANDO A </t>
        </r>
        <r>
          <rPr>
            <b/>
            <sz val="8"/>
            <rFont val="Tahoma"/>
            <family val="2"/>
          </rPr>
          <t>M164</t>
        </r>
      </text>
    </comment>
  </commentList>
</comments>
</file>

<file path=xl/comments5.xml><?xml version="1.0" encoding="utf-8"?>
<comments xmlns="http://schemas.openxmlformats.org/spreadsheetml/2006/main">
  <authors>
    <author>Flor de Mar?a Alfaro</author>
  </authors>
  <commentList>
    <comment ref="B8" authorId="0">
      <text>
        <r>
          <rPr>
            <sz val="8"/>
            <rFont val="Tahoma"/>
            <family val="2"/>
          </rPr>
          <t xml:space="preserve">Nombre completo de la entidad beneficiada (sin abreviaciones)
</t>
        </r>
      </text>
    </comment>
    <comment ref="B85" authorId="0">
      <text>
        <r>
          <rPr>
            <sz val="8"/>
            <rFont val="Tahoma"/>
            <family val="2"/>
          </rPr>
          <t xml:space="preserve">Nombre completo de la entidad beneficiada (sin abreviaciones)
</t>
        </r>
      </text>
    </comment>
  </commentList>
</comments>
</file>

<file path=xl/sharedStrings.xml><?xml version="1.0" encoding="utf-8"?>
<sst xmlns="http://schemas.openxmlformats.org/spreadsheetml/2006/main" count="1945" uniqueCount="898">
  <si>
    <t>MUNICIPALIDAD DE ALAJUELA</t>
  </si>
  <si>
    <t>CODIGO</t>
  </si>
  <si>
    <t>CLASIFICACIÓN ECONÓMICA DE INGRESOS</t>
  </si>
  <si>
    <t xml:space="preserve">PARCIAL </t>
  </si>
  <si>
    <t>TOTAL</t>
  </si>
  <si>
    <t>%</t>
  </si>
  <si>
    <t>1.3.0.0.00.00.0.0.000</t>
  </si>
  <si>
    <t>Ingresos no Tributarios</t>
  </si>
  <si>
    <t>1.3.1.0.00.00.0.0.000</t>
  </si>
  <si>
    <t>Venta de Bienes y Servicios</t>
  </si>
  <si>
    <t>1.3.1.2.00.00.0.0.000</t>
  </si>
  <si>
    <t>Venta de Servicios</t>
  </si>
  <si>
    <t>Alquileres</t>
  </si>
  <si>
    <t xml:space="preserve"> </t>
  </si>
  <si>
    <t>2.4.0.0.00.00.0.0.000</t>
  </si>
  <si>
    <t>Transferencias de Capital</t>
  </si>
  <si>
    <t>Transferencias de Capital del Sector Público</t>
  </si>
  <si>
    <t>2.4.1.1.00.00.0.0.000</t>
  </si>
  <si>
    <t>Transferencias de Capital del  Gobierno Central</t>
  </si>
  <si>
    <t>TOTAL DE INGRESOS</t>
  </si>
  <si>
    <t>DETALLE GENERAL DELOBJETO DEL GASTO</t>
  </si>
  <si>
    <t>EGRESOS TOTALES</t>
  </si>
  <si>
    <t>REMUNERACIONES</t>
  </si>
  <si>
    <t xml:space="preserve">SERVICIOS </t>
  </si>
  <si>
    <t>MATERIALES Y SUMINISTROS</t>
  </si>
  <si>
    <t>INTERESES Y COMISIONES</t>
  </si>
  <si>
    <t>BIENES DURADEROS</t>
  </si>
  <si>
    <t>TRANSFERENCIAS CORRIENTES</t>
  </si>
  <si>
    <t>TRANFERENCIAS DE CAPITAL</t>
  </si>
  <si>
    <t>AMORTIZACION</t>
  </si>
  <si>
    <t>CUENTAS ESPECIALES</t>
  </si>
  <si>
    <t>RESUMEN GENERAL DE EGRESOS</t>
  </si>
  <si>
    <t>DESCRIPCIÓN:</t>
  </si>
  <si>
    <t>CLASIFICACIÓN DE GASTOS</t>
  </si>
  <si>
    <t>ASIGNACIÓN PRESUPUESTARIA</t>
  </si>
  <si>
    <t>Programa I</t>
  </si>
  <si>
    <t>Programa II</t>
  </si>
  <si>
    <t>Programa III</t>
  </si>
  <si>
    <t>Remuneraciones Básicas</t>
  </si>
  <si>
    <t>Sueldos para cargos fijos</t>
  </si>
  <si>
    <t>Jornales</t>
  </si>
  <si>
    <t xml:space="preserve">Servicios Especiales </t>
  </si>
  <si>
    <t xml:space="preserve">Suplencias </t>
  </si>
  <si>
    <t>Remuneraciones Eventuales</t>
  </si>
  <si>
    <t>Tiempo Extraordinario</t>
  </si>
  <si>
    <t>Recargo de Funciones</t>
  </si>
  <si>
    <t>Dietas</t>
  </si>
  <si>
    <t>Incentivos Salariales</t>
  </si>
  <si>
    <t>Retribución por años Servidos</t>
  </si>
  <si>
    <t>Restricciòn del Ejercicio de la Profesión</t>
  </si>
  <si>
    <t xml:space="preserve">Decimotercer mes </t>
  </si>
  <si>
    <t>Salario Escolar</t>
  </si>
  <si>
    <t>Otros Incentivos Salariales</t>
  </si>
  <si>
    <t>Contribuciones Patronales al Desarrollo y la Seguridad Social</t>
  </si>
  <si>
    <t>Contribución Patronal al Seguro de Salud de la CCSS</t>
  </si>
  <si>
    <t>Contribución Patronal al Banco Popular</t>
  </si>
  <si>
    <t>Contribuciones Patronales a Fondos de Pensiones y Otros Fondos de Capitalizaciones</t>
  </si>
  <si>
    <t>Contribuciones Patronal al Seguro de Pensiones de la CCSS</t>
  </si>
  <si>
    <t>Aporte Patronal al regimén Obligatorio de Pensiones</t>
  </si>
  <si>
    <t>Aporte Patronal al Fondo de Capitalización Laboral</t>
  </si>
  <si>
    <t>Contribución Patronal a Otros Fondos administrados por entes Pùblicos</t>
  </si>
  <si>
    <t>Contribución Patronal a Otros Fondos administrados por entes privados</t>
  </si>
  <si>
    <t>Remuneraciones Diversas</t>
  </si>
  <si>
    <t>Gastos de Representación Personal</t>
  </si>
  <si>
    <t>Otras remuneraciones</t>
  </si>
  <si>
    <t>SERVICIOS</t>
  </si>
  <si>
    <t>Alquiler de Edificios Locales y Terrenos</t>
  </si>
  <si>
    <t>Alquiler de equipo de Cómputo</t>
  </si>
  <si>
    <t>Alquiler y derechos para Telecomunicaciones</t>
  </si>
  <si>
    <t>Otros alquileres</t>
  </si>
  <si>
    <t>Servicios Básicos</t>
  </si>
  <si>
    <t>Servicio de agua y alcantarillado</t>
  </si>
  <si>
    <t>Servicio de energía Eléctrica</t>
  </si>
  <si>
    <t>Servicio de Correo</t>
  </si>
  <si>
    <t>Servicio de Telecomunicaciones</t>
  </si>
  <si>
    <t>Otros Servicios Básicos</t>
  </si>
  <si>
    <t xml:space="preserve">Servicios Comerciales y Financieros </t>
  </si>
  <si>
    <t>Información</t>
  </si>
  <si>
    <t>Publicidad y Propaganda</t>
  </si>
  <si>
    <t>Impresión Encuadernación y Otros</t>
  </si>
  <si>
    <t>Transporte de Bienes</t>
  </si>
  <si>
    <t>Servicios Aduaneros</t>
  </si>
  <si>
    <t>Comisiones y gastos por servicios Financieros y Comerciales</t>
  </si>
  <si>
    <t>Servicios de Transferencia Electrónica de Información</t>
  </si>
  <si>
    <t xml:space="preserve">Servicios de Gestión y Apoyo </t>
  </si>
  <si>
    <t>Servicios médicos y de Laboratorio</t>
  </si>
  <si>
    <t>Servicios Jurídicos</t>
  </si>
  <si>
    <t>Servicios de Ingeniería</t>
  </si>
  <si>
    <t>Servicios en Ciencias económicas y Sociales</t>
  </si>
  <si>
    <t>Servicios de Desarrollo de Sistemas de Informáticos</t>
  </si>
  <si>
    <t xml:space="preserve">Servicios generales </t>
  </si>
  <si>
    <t>Otros servicios de Gestión y Apoyo</t>
  </si>
  <si>
    <t>Gastos de Viaje y Transporte</t>
  </si>
  <si>
    <t>Transporte dentro del país</t>
  </si>
  <si>
    <t>Víaticos dentro del País</t>
  </si>
  <si>
    <t>Transportes en el Exterior</t>
  </si>
  <si>
    <t>Viáticos en el Exterior</t>
  </si>
  <si>
    <t>Seguros, Reaseguros y Otras Obligaciones</t>
  </si>
  <si>
    <t xml:space="preserve">Seguros </t>
  </si>
  <si>
    <t>Capacitacion y Protocolo</t>
  </si>
  <si>
    <t>Actividades de Capacitación</t>
  </si>
  <si>
    <t>Actividades Protocolarias y Sociales</t>
  </si>
  <si>
    <t>Gastos de Representación Institucional</t>
  </si>
  <si>
    <t>Mantenimiento y Reparaciones</t>
  </si>
  <si>
    <t>Mantenimiento de Edificios y Locales</t>
  </si>
  <si>
    <t>Mantenimiento de Vías de Comunicación</t>
  </si>
  <si>
    <t>Mantenimiento de Instalaciones y Otras Obras</t>
  </si>
  <si>
    <t>Mantenimiento y reparaciones de Equipo de Producción</t>
  </si>
  <si>
    <t>Manteniento y reparaciones de Equipo de Transporte</t>
  </si>
  <si>
    <t>Manteniento y reparaciones de Equipo de Comunicación</t>
  </si>
  <si>
    <t>Manteniento y reparaciones de Equipo  de Cmputoy Sistemas de Información</t>
  </si>
  <si>
    <t>Mantenimiento y repación de Otros Equipos</t>
  </si>
  <si>
    <t>Impuestos</t>
  </si>
  <si>
    <t>Otros Impuestos</t>
  </si>
  <si>
    <t>Servicios Diversos</t>
  </si>
  <si>
    <t>Deducibles</t>
  </si>
  <si>
    <t>Otros Servicios no Especificados</t>
  </si>
  <si>
    <t>Productos Químicos y Conexos</t>
  </si>
  <si>
    <t>Combustibles y Lubricantes</t>
  </si>
  <si>
    <t>Productos Farmaceuticos y Medicinales</t>
  </si>
  <si>
    <t>Tintas, Pinturas y diluyentes</t>
  </si>
  <si>
    <t>Otros Productos Químicos</t>
  </si>
  <si>
    <t xml:space="preserve">Alimentos y Productos Agropecuarios </t>
  </si>
  <si>
    <t>Productos Agroforestales</t>
  </si>
  <si>
    <t>Alimentos y bebidas</t>
  </si>
  <si>
    <t>Materiales y Productos de Uso en la Construcción y Mantenimiento</t>
  </si>
  <si>
    <t>Materiales y productos metálicos</t>
  </si>
  <si>
    <t>Materiales y productos minerales y asfálticos</t>
  </si>
  <si>
    <t>Madera y sus derivados</t>
  </si>
  <si>
    <t xml:space="preserve">Materiales y productos eléctricos, teléfonicos y de cómputo </t>
  </si>
  <si>
    <t>Materiales y productos de Vidrio</t>
  </si>
  <si>
    <t>Materiales y productos de plástico</t>
  </si>
  <si>
    <t>Otros materiales y productos de uso en la construcción</t>
  </si>
  <si>
    <t xml:space="preserve">Herramientas, Repuestos y Accesorios </t>
  </si>
  <si>
    <t>Herramientas e instrumentos</t>
  </si>
  <si>
    <t>Repuestos y Accesorios</t>
  </si>
  <si>
    <t>Utiles, Materiales y Suministros</t>
  </si>
  <si>
    <t>Utiles y materiales de Oficina y cómputo</t>
  </si>
  <si>
    <t>Productos de papel cartón e impresos</t>
  </si>
  <si>
    <t>Textiles y vestuario</t>
  </si>
  <si>
    <t>Utiles y Materiales de limpieza</t>
  </si>
  <si>
    <t>Utiles y materiales de resguardo y seguridad</t>
  </si>
  <si>
    <t>Utiles y materiales de Cocina y comedor</t>
  </si>
  <si>
    <t>Otros utiles materiales y Suministros</t>
  </si>
  <si>
    <t xml:space="preserve">Interéses sobre Préstamos </t>
  </si>
  <si>
    <t>Intereses sobre préstamos de Instituciones Públicas  no Financieras</t>
  </si>
  <si>
    <t xml:space="preserve">BIENES DURADEROS </t>
  </si>
  <si>
    <t>Maquinaría y Equipo para la producción</t>
  </si>
  <si>
    <t>Equipo de Transporte</t>
  </si>
  <si>
    <t>Equipo de Comunicación</t>
  </si>
  <si>
    <t>equipo y programas de cómputo</t>
  </si>
  <si>
    <t>Maquinaria y equipo diverso</t>
  </si>
  <si>
    <t>Construcciones, adiciones y Mejoras</t>
  </si>
  <si>
    <t>Edificios</t>
  </si>
  <si>
    <t>Vías de comunicación Terrestre</t>
  </si>
  <si>
    <t>Obras Urbanísticas</t>
  </si>
  <si>
    <t>Instalaciones</t>
  </si>
  <si>
    <t>Otras Construcciones Adiciones y mejoras</t>
  </si>
  <si>
    <t>Bienes Preexistentes</t>
  </si>
  <si>
    <t>Terrenos</t>
  </si>
  <si>
    <t>Edificios Preexistentes</t>
  </si>
  <si>
    <t>Otras Obras Preexistentes</t>
  </si>
  <si>
    <t>Bienes Duraderos Diversos</t>
  </si>
  <si>
    <t>Bienes Intangibles</t>
  </si>
  <si>
    <t>Otros bienes duraderos</t>
  </si>
  <si>
    <t>Transferencias Corrientes al Sector Público</t>
  </si>
  <si>
    <t>Transferencias corrientes al Gobierno Central</t>
  </si>
  <si>
    <t>Transferencias corrientes a Organos Desconcentrados</t>
  </si>
  <si>
    <t>Transferencias corrientes a Instituciones Descentralizadas no empresariales</t>
  </si>
  <si>
    <t>Transferencias corrientes a Gobiernos Locales</t>
  </si>
  <si>
    <t>Transferencias corrientes a Empresas Públicas no financieras</t>
  </si>
  <si>
    <t>Transferencias corrientes a instituciones públicas financieras</t>
  </si>
  <si>
    <t>Impuestos por Transferir</t>
  </si>
  <si>
    <t>Transferencias Corrientes a Personas</t>
  </si>
  <si>
    <t>Becas a Funcionarios</t>
  </si>
  <si>
    <t>Otras Tranferencias a Personas</t>
  </si>
  <si>
    <t>Prestaciones</t>
  </si>
  <si>
    <t>Prestaciones Legales</t>
  </si>
  <si>
    <t>Pensiones y jubilaciones contributivas</t>
  </si>
  <si>
    <t>Pensiones no Contributivas</t>
  </si>
  <si>
    <t>Decimo Tercer mes de Penciones y Juvilaciones</t>
  </si>
  <si>
    <t>Cuota patronal de pensiones y Juvilaciones contributivas y no contributivas</t>
  </si>
  <si>
    <t>Otras Prestaciones a Terceras Personas</t>
  </si>
  <si>
    <t>Transferencias Corrientes a Entidades Privadas sin Fines de Lucro</t>
  </si>
  <si>
    <t xml:space="preserve">Transferencias corrientes a Asociaciones </t>
  </si>
  <si>
    <t xml:space="preserve">Transferencias corrientes a fundaciones </t>
  </si>
  <si>
    <t>Transferencias corrientes a Cooperativas</t>
  </si>
  <si>
    <t>Transferencias corrientes a otras entidades Privadas sin fines de Lucro</t>
  </si>
  <si>
    <t>Transferencias Corrientes a Empresas Privadas</t>
  </si>
  <si>
    <t>Otras Tranferencias Corrientes al Sector Privado</t>
  </si>
  <si>
    <t>Indemnizaciones</t>
  </si>
  <si>
    <t>Reintegros o devoluciones</t>
  </si>
  <si>
    <t>TRANSFERENCIAS DE CAPITAL</t>
  </si>
  <si>
    <t xml:space="preserve">Transferencias de Capital al Sector Público </t>
  </si>
  <si>
    <t>Transferencias de Capital al Gobierno Central</t>
  </si>
  <si>
    <t>Transferencias de Capital a Organos Desconcentrados</t>
  </si>
  <si>
    <t>Transferencias Capital a Instituciones Descentralizadas no empresariales</t>
  </si>
  <si>
    <t>Transferencias de Capital a Gobiernos Locales</t>
  </si>
  <si>
    <t>Transferencias de Capital a Empresas Públicas no financieras</t>
  </si>
  <si>
    <t>Fondos de fideicomiso para gasto de Capital</t>
  </si>
  <si>
    <t>Transferencias de Capital a Personas</t>
  </si>
  <si>
    <t>Transferencias de Capital a Entidades Privadas sin Fines de Lucro</t>
  </si>
  <si>
    <t xml:space="preserve">Transferencias de capital a Asociaciones </t>
  </si>
  <si>
    <t xml:space="preserve">Transferencias de capital a fundaciones </t>
  </si>
  <si>
    <t>Transferencias de capital a Cooperativas</t>
  </si>
  <si>
    <t>Transferencias de capital a otras entidades Privadas sin fines de Lucro</t>
  </si>
  <si>
    <t>Amortización Prestamos</t>
  </si>
  <si>
    <t>Amortización sobre préstamos de Instituciones Públicas no Financieras</t>
  </si>
  <si>
    <t>Cuentas Especiales Diversas</t>
  </si>
  <si>
    <t>Gastos Confidenciales</t>
  </si>
  <si>
    <t>Sumas sin Asignación Presupuestaria</t>
  </si>
  <si>
    <t>Sumas Libres sin asignación Presupuestario</t>
  </si>
  <si>
    <t>Sumas con Destino específicos sin asignación Presupuestaria</t>
  </si>
  <si>
    <t>TOTAL PROGRAMAs</t>
  </si>
  <si>
    <t>Cuadro 1</t>
  </si>
  <si>
    <t>ESTADO DE ORIGEN Y APLICACIÓN DE RECURSOS ESPECIFICOS</t>
  </si>
  <si>
    <t>INGRESO ESPECIFICO</t>
  </si>
  <si>
    <t>MONTO</t>
  </si>
  <si>
    <t xml:space="preserve">Programa </t>
  </si>
  <si>
    <t>Act/serv/grupo</t>
  </si>
  <si>
    <t>Proyecto</t>
  </si>
  <si>
    <t>APLICACIÓN</t>
  </si>
  <si>
    <t>I</t>
  </si>
  <si>
    <t>O1</t>
  </si>
  <si>
    <t>-</t>
  </si>
  <si>
    <t>O4</t>
  </si>
  <si>
    <t>II</t>
  </si>
  <si>
    <t>O9</t>
  </si>
  <si>
    <t>III</t>
  </si>
  <si>
    <t>O2</t>
  </si>
  <si>
    <t>O3</t>
  </si>
  <si>
    <t>O7</t>
  </si>
  <si>
    <t>Sumas Iguales</t>
  </si>
  <si>
    <t>O6</t>
  </si>
  <si>
    <t>Dirección Técnica y Estudio</t>
  </si>
  <si>
    <t>Auditoría General</t>
  </si>
  <si>
    <t>Acueductos</t>
  </si>
  <si>
    <t>O5</t>
  </si>
  <si>
    <t>Sumas de Recursos Específicos</t>
  </si>
  <si>
    <t>Sumas de Recursos Libres</t>
  </si>
  <si>
    <t>SUMAS IGUALES</t>
  </si>
  <si>
    <t>Elaborado por Ana María Alvarado Garita</t>
  </si>
  <si>
    <t>TRANSFERENCIA PI</t>
  </si>
  <si>
    <t xml:space="preserve">DEUDA </t>
  </si>
  <si>
    <t>GASTO OPER.</t>
  </si>
  <si>
    <t>Total sin incluír en programas</t>
  </si>
  <si>
    <t>TOTAL GASTOS</t>
  </si>
  <si>
    <t>Servicios Sociales Complementarios</t>
  </si>
  <si>
    <t>Estacionamientos y Terminales</t>
  </si>
  <si>
    <t>Mantenimiento Rutinario de la Red Vial Cantonal</t>
  </si>
  <si>
    <t>Disponibilidad</t>
  </si>
  <si>
    <t>PRESUPUESTO EXTRAORDINARIO</t>
  </si>
  <si>
    <t>3.0.0.0.00.00.0.0.000</t>
  </si>
  <si>
    <t>Banco Nacional de Costa Rica</t>
  </si>
  <si>
    <t>3.3.0.0.00.00.0.0.000</t>
  </si>
  <si>
    <t>Recursos de Vigencias anteriores</t>
  </si>
  <si>
    <t>3.3.1.0.00.00.0.0.000</t>
  </si>
  <si>
    <t>Superavit Libre</t>
  </si>
  <si>
    <t>3.3.2.0.00.00.0.0.000</t>
  </si>
  <si>
    <t>Superavit Específico</t>
  </si>
  <si>
    <t>3.3.2.0.00.00.0.0.001</t>
  </si>
  <si>
    <t>Partidas Específicas</t>
  </si>
  <si>
    <t>3.3.2.0.00.00.0.0.002</t>
  </si>
  <si>
    <t>Fondo Plan Lotificación</t>
  </si>
  <si>
    <t>3.3.2.0.00.00.0.0.003</t>
  </si>
  <si>
    <t>Seguridad Vial Multas</t>
  </si>
  <si>
    <t>3.3.2.0.00.00.0.0.004</t>
  </si>
  <si>
    <t>Fondo de Recolección de Basuras</t>
  </si>
  <si>
    <t>3.3.2.0.00.00.0.0.005</t>
  </si>
  <si>
    <t>Fondo de Parques y Obras de Ornato</t>
  </si>
  <si>
    <t>3.3.2.0.00.00.0.0.006</t>
  </si>
  <si>
    <t>Fondo de Alcantarillado Sanitario</t>
  </si>
  <si>
    <t>3.3.2.0.00.00.0.0.007</t>
  </si>
  <si>
    <t>Fondo del Acueducto</t>
  </si>
  <si>
    <t>3.3.2.0.00.00.0.0.008</t>
  </si>
  <si>
    <t>Fondo para el acueducto Ley n°8316</t>
  </si>
  <si>
    <t>3.3.2.0.00.00.0.0.009</t>
  </si>
  <si>
    <t>Fondo de Ley de Simplificacion y Eficieciencia Tributaria</t>
  </si>
  <si>
    <t>3.3.2.0.00.00.0.0.010</t>
  </si>
  <si>
    <t>Fondo Bienes Inmuebles</t>
  </si>
  <si>
    <t>3.3.2.0.00.00.0.0.011</t>
  </si>
  <si>
    <t>Fondo de Desarrollo Municipal, 8% del IBI, Ley Nº 7509</t>
  </si>
  <si>
    <t>3.3.2.0.00.00.0.0.012</t>
  </si>
  <si>
    <t>Junta Administrativa del Registro Nacional, 3% del IBI, Leyes 7509 y 7729</t>
  </si>
  <si>
    <t>3.3.2.0.00.00.0.0.013</t>
  </si>
  <si>
    <t>Instituto de Fomento y Asesoría Municipal, 3% del IBI, Ley Nº 7509</t>
  </si>
  <si>
    <t>3.3.2.0.00.00.0.0.014</t>
  </si>
  <si>
    <t>Juntas de educación, 10% impuesto territorial y 10% IBI, Leyes 7509 y 7729</t>
  </si>
  <si>
    <t>3.3.2.0.00.00.0.0.015</t>
  </si>
  <si>
    <t>Organo de Normalización Técnica, 1% del IBI, Ley Nº 7729</t>
  </si>
  <si>
    <t>3.3.2.0.00.00.0.0.017</t>
  </si>
  <si>
    <t>Impuesto al Cemento</t>
  </si>
  <si>
    <t>3.3.2.0.00.00.0.0.018</t>
  </si>
  <si>
    <t>Comité Cantonal de Deportes</t>
  </si>
  <si>
    <t>3.3.2.0.00.00.0.0.019</t>
  </si>
  <si>
    <t>3.3.2.0.00.00.0.0.020</t>
  </si>
  <si>
    <t>3.3.2.0.00.00.0.0.021</t>
  </si>
  <si>
    <t>Ley Nº7788 10% aporte CONAGEBIO</t>
  </si>
  <si>
    <t>3.3.2.0.00.00.0.0.022</t>
  </si>
  <si>
    <t>Ley Nº7788 70% aporte Fondo Parques Nacionales</t>
  </si>
  <si>
    <t>3.3.2.0.00.00.0.0.023</t>
  </si>
  <si>
    <t xml:space="preserve">Proyectos y programas para la Persona Joven </t>
  </si>
  <si>
    <t>3.3.2.0.00.00.0.0.025</t>
  </si>
  <si>
    <t>Fondo de Mantenimiento y Conservación de Caminos</t>
  </si>
  <si>
    <t>PRESUPUESTO EXTRAORDINARIO DE EGRESOS</t>
  </si>
  <si>
    <t>Programa IV</t>
  </si>
  <si>
    <t>IV</t>
  </si>
  <si>
    <t>Bibliotecas Virtuales</t>
  </si>
  <si>
    <t>Recursos con destino específico sin asignación presupuestario</t>
  </si>
  <si>
    <t>Educativo, Culturales y Deportivo</t>
  </si>
  <si>
    <t>Reparaciones Menores de Maquinaria y Equipo</t>
  </si>
  <si>
    <t>Seguridad y Vigilancia de la Comunidad</t>
  </si>
  <si>
    <t>Proteccion del Medio Ambiente</t>
  </si>
  <si>
    <t>Por incumplimiento de Deberes de los Municipes</t>
  </si>
  <si>
    <t>O8</t>
  </si>
  <si>
    <t xml:space="preserve">Unidad Técnica de Gestión Vial </t>
  </si>
  <si>
    <t>Catastro Multifinalitario</t>
  </si>
  <si>
    <t>Junta de Educación</t>
  </si>
  <si>
    <t>Juntas Admisitrativas</t>
  </si>
  <si>
    <t>Transferencias de Capital  Asociaciones</t>
  </si>
  <si>
    <t>Alcantarillado Sanitario</t>
  </si>
  <si>
    <t>Recurso Específicos sin Asignación Presupuestaria</t>
  </si>
  <si>
    <t xml:space="preserve">O6 </t>
  </si>
  <si>
    <t>Unidad Técnica de Gestión Vial Cantonal</t>
  </si>
  <si>
    <t>Mantenimiento Rutunario de la Red Vial Canto</t>
  </si>
  <si>
    <t>Mantenimiento Periódico de la Red Vial Cantonal</t>
  </si>
  <si>
    <t>Rehabilitación de la Red Vial Cantonal</t>
  </si>
  <si>
    <t>CONAGEBIO</t>
  </si>
  <si>
    <t>2.4.1.0.00.00.0.0.000</t>
  </si>
  <si>
    <t>2.4.1.1.01.00.0.0.000</t>
  </si>
  <si>
    <t>3.1.1.0.00.00.0.0.000</t>
  </si>
  <si>
    <t>BID</t>
  </si>
  <si>
    <t xml:space="preserve">II </t>
  </si>
  <si>
    <t xml:space="preserve">                                                                                                                                                </t>
  </si>
  <si>
    <t>1.0.0.0.00.00.0.0.000</t>
  </si>
  <si>
    <t>INGRESOS CORRIENTES</t>
  </si>
  <si>
    <t>1.4.0.0.00.00.0.0.000</t>
  </si>
  <si>
    <t>1.4.1.0.00.00.0.0.000</t>
  </si>
  <si>
    <t>1.4.1.2.00.00.0.0.000</t>
  </si>
  <si>
    <t>2.4.1.2.00.00.0.0.000</t>
  </si>
  <si>
    <t>Transferencias de Capital de Organos Desconcentrados</t>
  </si>
  <si>
    <t>1.3.1.2.05.00.0.0.000</t>
  </si>
  <si>
    <t>Servicios Comunitarios</t>
  </si>
  <si>
    <t>1.3.1.2.05.01.0.0.000</t>
  </si>
  <si>
    <t>Servicio  Alcantarillado Sanitario Y Pluvial</t>
  </si>
  <si>
    <t>1.3.1.2.05.01.1.0.000</t>
  </si>
  <si>
    <t xml:space="preserve">Servicio  Alcantarillado Sanitario </t>
  </si>
  <si>
    <t>3.3.2.0.00.00.0.0.016</t>
  </si>
  <si>
    <t>3.3.2.0.00.00.0.0.024</t>
  </si>
  <si>
    <t>iII</t>
  </si>
  <si>
    <t>ALCANTARILLADO PLUVIAL</t>
  </si>
  <si>
    <t>Aseo de Vías y Sitios Públicos</t>
  </si>
  <si>
    <t>Fondo de Desarrollo Social y Asignaciones Familiares (red de Cuido)</t>
  </si>
  <si>
    <t>3.3.2.0.00.00.0.0.026</t>
  </si>
  <si>
    <t>Fondo de Alcantarillado Pluvial</t>
  </si>
  <si>
    <t xml:space="preserve">PRESUPUESTO ORDINARIO </t>
  </si>
  <si>
    <t>PROGRAMA I: DIRECCIÓN Y ADMINISTRACIÓN GENERAL</t>
  </si>
  <si>
    <t>PROGRAMA II: SERVICIOS COMUNALES</t>
  </si>
  <si>
    <t>PROGRAMA III: INVERSIONES</t>
  </si>
  <si>
    <t>PROGRMA IV PARTIDAS ESPECIFICAS</t>
  </si>
  <si>
    <t>Totales</t>
  </si>
  <si>
    <t xml:space="preserve">Fondo Servico de Aseo de Vias </t>
  </si>
  <si>
    <t>3.3.2.0.00.00.0.0.027</t>
  </si>
  <si>
    <t>MAG</t>
  </si>
  <si>
    <t>PERIODO 2015</t>
  </si>
  <si>
    <t>1.1.0.0.00.00.0.0.000</t>
  </si>
  <si>
    <t>Ingresos Tributarios</t>
  </si>
  <si>
    <t>1.1.2.0.00.00.0.0.000</t>
  </si>
  <si>
    <t>Impuestos a la Propiedad</t>
  </si>
  <si>
    <t>1.1.2.1.00.00.0.0.000</t>
  </si>
  <si>
    <t>Impuesto sobre la Propiedad de Bienes Inmuebles</t>
  </si>
  <si>
    <t>1.1.2.1.01.00.0.0.000</t>
  </si>
  <si>
    <t>Impuesto S/Bienes Inmuebles, Ley 7729</t>
  </si>
  <si>
    <t>1.1.3.0.00.00.0.0.000</t>
  </si>
  <si>
    <t>Impuesto sobre Bienes y Servicios</t>
  </si>
  <si>
    <t>1.1.3.2.00.00.0.0.000</t>
  </si>
  <si>
    <t>Impuesto especificos sobre la Producción y Consumo de Bienes y Servicios</t>
  </si>
  <si>
    <t>1.1.3.2.01.00.0.0.000</t>
  </si>
  <si>
    <t>Impuesto especificos sobre la Producción y Consumo de Bienes</t>
  </si>
  <si>
    <t>1.1.3.2.01.05.0.0.000</t>
  </si>
  <si>
    <t>Impuestos sobre Construcciones</t>
  </si>
  <si>
    <t>1.1.3.2.02.00.0.0.000</t>
  </si>
  <si>
    <t>Impuesto especificos sobre la Producción y Consumo de Servicios</t>
  </si>
  <si>
    <t>1.1.3.2.02.09.0.0.000</t>
  </si>
  <si>
    <t>Otros Impuestos Específicos sobre la Producción y Consumo de Servicios</t>
  </si>
  <si>
    <t>1.1.3.3.00.00.0.0.000</t>
  </si>
  <si>
    <t>1.1.3.3.01.00.0.0.000</t>
  </si>
  <si>
    <t>1.1.3.3.01.02.0.0.000</t>
  </si>
  <si>
    <t>Patentes Municipales</t>
  </si>
  <si>
    <t>1.1.9.0.00.00.0.0.000</t>
  </si>
  <si>
    <t>Otros Ingresos Tributarios</t>
  </si>
  <si>
    <t>1.1.9.1.00.00.0.0.000</t>
  </si>
  <si>
    <t>Impuesto de Timbres</t>
  </si>
  <si>
    <t>1.1.9.1.01.00.0.0.000</t>
  </si>
  <si>
    <t>Timbres municipales</t>
  </si>
  <si>
    <t>1.3.1.2.04.00.0.0.000</t>
  </si>
  <si>
    <t>1.3.1.2.04.01.0.0.000</t>
  </si>
  <si>
    <t>Alquiler de edificios e instalaciones</t>
  </si>
  <si>
    <t>1.3.1.2.04.01.1.0.000</t>
  </si>
  <si>
    <t>Alquiler de mercado</t>
  </si>
  <si>
    <t>1.3.1.2.04.01.2.0.000</t>
  </si>
  <si>
    <t>Alquiler de edificios y locales</t>
  </si>
  <si>
    <t>1.3.1.2.04.09.0.0.000</t>
  </si>
  <si>
    <t>Otros Alquileres</t>
  </si>
  <si>
    <t>1.3.4.0.00.00.0.0.000</t>
  </si>
  <si>
    <t>Intereses Moratorios</t>
  </si>
  <si>
    <t>1.3.4.1.00.00.0.0.000</t>
  </si>
  <si>
    <t>Intereses por mora en tributos</t>
  </si>
  <si>
    <t>Por Incumplimiento de Deberes de los Municipes</t>
  </si>
  <si>
    <t>Alcantarillado Pluvial</t>
  </si>
  <si>
    <t>Remodelación del Edifico Municipal</t>
  </si>
  <si>
    <t>Unidad Técnica  de Gestión Vial Cantonal</t>
  </si>
  <si>
    <t>Mantenimiento Periòdico de la Red Vial Cantonal</t>
  </si>
  <si>
    <t>Dirección Tecnica Y Estudio</t>
  </si>
  <si>
    <t>Transferencias de Capital a Instituciones descentralizadas no Institucionales</t>
  </si>
  <si>
    <t>Transferencias de Capital de Asociaciones</t>
  </si>
  <si>
    <t>Recursos especificos sin asinacion Presupuestaria</t>
  </si>
  <si>
    <t>Impuesto Sobre Construcciones</t>
  </si>
  <si>
    <t>Admistración General</t>
  </si>
  <si>
    <t xml:space="preserve">otros Impuestos Específicos sobre la Producción y Consumo de Servicios </t>
  </si>
  <si>
    <t>Recursos libres sin asinacion Presupuestaria</t>
  </si>
  <si>
    <t>Timbres Municipales</t>
  </si>
  <si>
    <t>Alquiler de Mercado</t>
  </si>
  <si>
    <t>Remodelación Del Mercado Primera Etapa</t>
  </si>
  <si>
    <t>Intereses por Mora en Tributos</t>
  </si>
  <si>
    <t>PERIODO 2016</t>
  </si>
  <si>
    <t>SEECION DE INGRESOS</t>
  </si>
  <si>
    <t xml:space="preserve">  </t>
  </si>
  <si>
    <t>1.1.2.2.02.00.0.0.000</t>
  </si>
  <si>
    <t>Impuesto S/Bienes Inmuebles, Ley 7509</t>
  </si>
  <si>
    <t>1.1.3.2.01.02.0.0.001</t>
  </si>
  <si>
    <t>Impuesto Especifico sobre la Explotación de Recursoso Naturales y Minarales</t>
  </si>
  <si>
    <t>1.1.3.2.01.04.0.0.000</t>
  </si>
  <si>
    <t>Impuesto Específico sobre Bienes Facturaados</t>
  </si>
  <si>
    <t>Impuestos al Cemento</t>
  </si>
  <si>
    <t>Otros Impuestos a los Bienes y Servicios</t>
  </si>
  <si>
    <t>Licencias Profesionnales Comerciales y Otros Permisos</t>
  </si>
  <si>
    <t>1.1.3.3.01.01.0.0.000</t>
  </si>
  <si>
    <t>Impuestos sobre Rótulos Públicos</t>
  </si>
  <si>
    <t>Patentes municipales</t>
  </si>
  <si>
    <t>1.1.9.1.02.00.0.0.000</t>
  </si>
  <si>
    <t>Timbres Parq. Nac. Ley 7788</t>
  </si>
  <si>
    <t>1.3.1.1.00.00.0.0.000</t>
  </si>
  <si>
    <t>Venta de Bienes</t>
  </si>
  <si>
    <t>1.3.1.1.05.00.0.0.000</t>
  </si>
  <si>
    <t>Venta de agua</t>
  </si>
  <si>
    <t>1.3.1.2.05.01.1.0.001</t>
  </si>
  <si>
    <t>Servicio  Alcantarillado pluvial</t>
  </si>
  <si>
    <t>1.3.1.2.05.02.0.0.000</t>
  </si>
  <si>
    <t>Servicios de Instalación y Derivación delAgua</t>
  </si>
  <si>
    <t>1.3.1.2.05.02.1.0.000</t>
  </si>
  <si>
    <t>Servicioe Instalación de Cañerías</t>
  </si>
  <si>
    <t>1.3.1.2.05.02.2.0.000</t>
  </si>
  <si>
    <t>Estudios de Consumos y Fugas</t>
  </si>
  <si>
    <t>1.3.1.2.05.04.0.0.000</t>
  </si>
  <si>
    <t>Servicio de Saneamiento Ambiental</t>
  </si>
  <si>
    <t>1.3.1.2.05.04.1.0.000</t>
  </si>
  <si>
    <t>Servicio de Recolección de Basura</t>
  </si>
  <si>
    <t>1.3.1.2.05.04.2.0.000</t>
  </si>
  <si>
    <t>Servicio de Aseo de Vías y Sitios Públicos</t>
  </si>
  <si>
    <t>1.3.1.2.05.04.4.0.000</t>
  </si>
  <si>
    <t>Servicios de Parques Obras de Ornato</t>
  </si>
  <si>
    <t>1.3.1.2.05.04.5.0.000</t>
  </si>
  <si>
    <t>Incumplimiento de Deberes IBI</t>
  </si>
  <si>
    <t>1.3.1.2.05.09.9.0.000</t>
  </si>
  <si>
    <t>Venta de otros servicios comunitarios</t>
  </si>
  <si>
    <t>1.3.1.2.09.00.0.0.000</t>
  </si>
  <si>
    <t>Otros Servicios</t>
  </si>
  <si>
    <t>1.3.1.2.09.09.0.0.000</t>
  </si>
  <si>
    <t>Venta de otros servicios</t>
  </si>
  <si>
    <t>1.3.1.3.00.00.0.0.000</t>
  </si>
  <si>
    <t>Derecho Administrativo</t>
  </si>
  <si>
    <t>1.3.1.3.01.00.0.0.000</t>
  </si>
  <si>
    <t xml:space="preserve">Derechos Administrativos a los Servicios de Transporte </t>
  </si>
  <si>
    <t>1.3.1.3.01.01.0.0.000</t>
  </si>
  <si>
    <t>Derechos Administrativos a los Servicios de Transporte por carretera</t>
  </si>
  <si>
    <t>1.3.1.3.01.01.1.0.000</t>
  </si>
  <si>
    <t>Derecho de estacionamiento y de terminales</t>
  </si>
  <si>
    <t>1.3.1.3.02.00.0.0.000</t>
  </si>
  <si>
    <t>Derechos Administrativos a otros servicios Públicos</t>
  </si>
  <si>
    <t>1.3.1.3.02.03.0.0.000</t>
  </si>
  <si>
    <t>Derechos Administrativos a Actividades Comerciales</t>
  </si>
  <si>
    <t>1.3.1.3.02.03.1.0.000</t>
  </si>
  <si>
    <t>Derecho plaza de ganado</t>
  </si>
  <si>
    <t>1.3.2.0.00.00.0.0.000</t>
  </si>
  <si>
    <t>Ingresos a la Propiedad</t>
  </si>
  <si>
    <t>1.3.2.3.00.00.0.0.000</t>
  </si>
  <si>
    <t>Renta de Activos Financieros</t>
  </si>
  <si>
    <t>1.3.2.3.01.00.0.0.000</t>
  </si>
  <si>
    <t>Intereses sobre titulos Valores</t>
  </si>
  <si>
    <t>1.3.2.3.01.06.0.0.000</t>
  </si>
  <si>
    <t>Intereses sobre titulos Valores  de Instituciones Públicas Financieras</t>
  </si>
  <si>
    <t>1.3.3.0.00.00.0.0.000</t>
  </si>
  <si>
    <t>Multas, sanciones, remates y Confiscaciones</t>
  </si>
  <si>
    <t>1.3.3.1.00.00.0.0.000</t>
  </si>
  <si>
    <t>Multas y Sanciones</t>
  </si>
  <si>
    <t>1.3.3.1.01.00.0.0.000</t>
  </si>
  <si>
    <t>Multas de Tránsito</t>
  </si>
  <si>
    <t>1.3.3.1.01.01.0.0.000</t>
  </si>
  <si>
    <t>Multas por infracción ley de parquímetros</t>
  </si>
  <si>
    <t>1.3.3.1.02.00.0.0.000</t>
  </si>
  <si>
    <t>Multas por atraso en el Pago de Impuestos</t>
  </si>
  <si>
    <t>1.3.3.1.02.01.0.0.000</t>
  </si>
  <si>
    <t>Multas por mora en el pago de impuestos y tasas</t>
  </si>
  <si>
    <t>1.3.3.1.09.00.0.0.000</t>
  </si>
  <si>
    <t xml:space="preserve">Otras Multas </t>
  </si>
  <si>
    <t>1.3.3.1.09.02.0.0.001</t>
  </si>
  <si>
    <t>Multas Varias</t>
  </si>
  <si>
    <t>Transferencias Corrientes</t>
  </si>
  <si>
    <t>Tranferencias corrientes del sector Público</t>
  </si>
  <si>
    <t>Tranferencias corrientes de Organos Desconcentrados</t>
  </si>
  <si>
    <t>1.4.1.2.01.00.0.0.000</t>
  </si>
  <si>
    <t>Aporte del Consejo de Seg. Vial Ley 9078</t>
  </si>
  <si>
    <t>1.4.1.2.02,00.0.0.000</t>
  </si>
  <si>
    <t>Programas comites cantonales de la Persona Joven</t>
  </si>
  <si>
    <t>1.4.1.3.00.00.0.0.000</t>
  </si>
  <si>
    <t>Tranferencias corrientes de Instituciones Descentralizadas no Empresariales</t>
  </si>
  <si>
    <t>1.4.1.3.01.00.0.0.000</t>
  </si>
  <si>
    <t>Aporte IFAM de Lic. Nac. Y Extranjeros</t>
  </si>
  <si>
    <t>2.0.0.0.00.00.0.0.000</t>
  </si>
  <si>
    <t>INGRESOS DE CAPITAL</t>
  </si>
  <si>
    <t>2.1.0.0.00.00.0.0.000</t>
  </si>
  <si>
    <t>Venta de Activos</t>
  </si>
  <si>
    <t>2.1.2.0.00.00.0.0.000</t>
  </si>
  <si>
    <t>Venta de Activos Intangibles</t>
  </si>
  <si>
    <t>2.1.2.1.00.00.0.0.000</t>
  </si>
  <si>
    <t>Venta de Patentes</t>
  </si>
  <si>
    <t>2.1.2.1.01.00.0.0.000</t>
  </si>
  <si>
    <t>Patentes de licores</t>
  </si>
  <si>
    <t>2.2.0.0.00.00.0.0.000</t>
  </si>
  <si>
    <t>Recuperación y Anticipos por obras de utilidad Pública</t>
  </si>
  <si>
    <t>2.2.1.0.00.00.0.0.000</t>
  </si>
  <si>
    <t>Vías de Comunicación</t>
  </si>
  <si>
    <t>2.2.1.1.00.00.0.0.000</t>
  </si>
  <si>
    <t>Ruptura de Calles</t>
  </si>
  <si>
    <t>Ley de Simplificación 8114</t>
  </si>
  <si>
    <t>2.4.1.1.02.00.0.0.000</t>
  </si>
  <si>
    <t>Ley 8316 Fondo de Alcantarillados</t>
  </si>
  <si>
    <t>2.4.1.2.01.00.0.0.001</t>
  </si>
  <si>
    <t>Fondo de Desarrollo Social y Asignaciones Familiares</t>
  </si>
  <si>
    <t>2.4.1.3.00.00.0.0.000</t>
  </si>
  <si>
    <t>Transferencias de Capital de Instituciones Descentralizadas no Empresariales</t>
  </si>
  <si>
    <t>2.4.1.3.01.00.0.0.001</t>
  </si>
  <si>
    <t>Aportes IFAM para Mant. Y Conservación de</t>
  </si>
  <si>
    <t>Caminos Y Calles, Ley 6909</t>
  </si>
  <si>
    <t>2,4.3,0,00,00,0,0,000</t>
  </si>
  <si>
    <t>Transferencias de Capital al Sector Externo</t>
  </si>
  <si>
    <t>2,4.3,1,00,00,0,0,000</t>
  </si>
  <si>
    <t>Transferencias de Capital de Organismos Internacionales</t>
  </si>
  <si>
    <t>2,4.3,1,00,00,0,0,001</t>
  </si>
  <si>
    <t>Aporte de Cooperación Alemana</t>
  </si>
  <si>
    <t>FINANCIAMIENTO</t>
  </si>
  <si>
    <t>Prestamos Directos</t>
  </si>
  <si>
    <t>3.1.1.6.00.00.0.0.000</t>
  </si>
  <si>
    <t>Préstamos directos de Instituciones Públicas Financieras</t>
  </si>
  <si>
    <t>3.1.1.6.01.00.0.0.000</t>
  </si>
  <si>
    <t>Consejo Nacional de Personas con Discapacidad (CONAPDIS) Ley N°9303</t>
  </si>
  <si>
    <t>Fondo Mercado</t>
  </si>
  <si>
    <t>3.3.2.0.00.00.0.0.028</t>
  </si>
  <si>
    <t>AÑO 2016</t>
  </si>
  <si>
    <t>Alquiler de maquinaria, equipo y mobiliario</t>
  </si>
  <si>
    <t>Manteniento y reparaciones de Equipo y mobiliario de oficina</t>
  </si>
  <si>
    <t>Servicios de Regulación</t>
  </si>
  <si>
    <t>Útiles y materiales médicos, hospitalario y de investigación</t>
  </si>
  <si>
    <t>Intereses sobre préstamos de Instituciones Públicas Financieras</t>
  </si>
  <si>
    <t>Maquinaría, Equipo y mobiliario</t>
  </si>
  <si>
    <t>Equipo y mobiliario de oficina</t>
  </si>
  <si>
    <t>Equipo Sanitario de laboratorio e investigación</t>
  </si>
  <si>
    <t>Equipo y mobiliario educacional deportivo y recreativo</t>
  </si>
  <si>
    <t>Ayuda a Funcionarios</t>
  </si>
  <si>
    <t>Amortización sobre préstamos de Instituciones Públicas  Financieras</t>
  </si>
  <si>
    <t>INGRESOS ESPEC.</t>
  </si>
  <si>
    <t>ING. LIBRE/ASIG</t>
  </si>
  <si>
    <t>TOTAL INGRESO</t>
  </si>
  <si>
    <t>Impuesto Bienes Inmuebles Ley 7729</t>
  </si>
  <si>
    <t>Dirección de Servicios y Mantenimiento</t>
  </si>
  <si>
    <t>Impuesto Bienes Inmuebles Ley 7509</t>
  </si>
  <si>
    <t>Impuesto Específico sobre Explotación de Recursos Naturales y Minerales</t>
  </si>
  <si>
    <t>Parque del Agua II Etapa</t>
  </si>
  <si>
    <t>Impuesto Sobre El Cemento</t>
  </si>
  <si>
    <t>Impuesto Sobre Rotulos Públicos</t>
  </si>
  <si>
    <t xml:space="preserve">I </t>
  </si>
  <si>
    <t>Administración de Inversiones Propias</t>
  </si>
  <si>
    <t>Catastro Multifinalitarios</t>
  </si>
  <si>
    <t>Construcción de Cancha Multiuso Urbanización La Perla</t>
  </si>
  <si>
    <t>Construcción de Cancha de Deportes en la Pradera  La Guácima</t>
  </si>
  <si>
    <t>Compra de Cruz Roja</t>
  </si>
  <si>
    <t>Transferencias de Capital a Instiutciones Descentralizadas no Empresariales</t>
  </si>
  <si>
    <t>Timbre Parques Nacionales Ley 7788</t>
  </si>
  <si>
    <t>Venta de Agua Potable e Industrial</t>
  </si>
  <si>
    <t>Estudio Uso Suelo de Nacientes</t>
  </si>
  <si>
    <t>Cambio Conducción Canoas Higuerones II Etapas</t>
  </si>
  <si>
    <t>Reconstrución sistemas Acueductos Caimitos</t>
  </si>
  <si>
    <t>Construcción Obras Protección de Nacientes</t>
  </si>
  <si>
    <t>Alquiler de Edificios y Locales</t>
  </si>
  <si>
    <t>Servicio de Alcantarillado Sanitario</t>
  </si>
  <si>
    <t>Proyecto de Sanemiento de Aguas Residuales</t>
  </si>
  <si>
    <t>Reporte Operacional PTAR Urbanizaciones</t>
  </si>
  <si>
    <t>Servicio de Alcantarillado Pluvial</t>
  </si>
  <si>
    <t>Servicios de Instalación y Derivación del Agua</t>
  </si>
  <si>
    <t>Servicio de Parques Obras de Ornato</t>
  </si>
  <si>
    <t>Construcciones Adiciones y Mejoras en los Parques de los  Distrito Alajuela</t>
  </si>
  <si>
    <t>Venta de Otros Servicios</t>
  </si>
  <si>
    <t>Derecho de Estacionamiento y de Terminales</t>
  </si>
  <si>
    <t>Derecho Plaza de Ganado</t>
  </si>
  <si>
    <t>Intereses Sobre Inversiones Financieras</t>
  </si>
  <si>
    <t>Actualizacón del Plan Regulador</t>
  </si>
  <si>
    <t>Mejoras en la Cancha Multiusos Las Abras</t>
  </si>
  <si>
    <t>Mejoras Parque Recreativa de Urb. Los Portones</t>
  </si>
  <si>
    <t>Adquisición de un Juego Infantil para la comunidad de Calle Arriba en San Rafael</t>
  </si>
  <si>
    <t>Multas por Infracción Ley de Parquímetros</t>
  </si>
  <si>
    <t>Multas Por Mora En El Pago De Impuestos y Tasas</t>
  </si>
  <si>
    <t>Construcción del Techo del Salón multiusos de la Urb La Perla</t>
  </si>
  <si>
    <t>Adquisicón de un Juego infantil en Urb. Las Melisas</t>
  </si>
  <si>
    <t>Compra de equipo m{edico para la Cruz Roja de San Rafael</t>
  </si>
  <si>
    <t>Otras Multas</t>
  </si>
  <si>
    <t>Aporte del Consejo de Seguridad Vial Ley 9058</t>
  </si>
  <si>
    <t>Recurso Específicos sin Asignación Presupuestarios</t>
  </si>
  <si>
    <t xml:space="preserve">Aporte IFAM Licores Nacionales y Extranjeros </t>
  </si>
  <si>
    <t>Direcciòn Tecnica y estudio</t>
  </si>
  <si>
    <t>Patentes de Licores</t>
  </si>
  <si>
    <t>Recursos Provenientes de la Ley de Simplificación Tributaria Ley No. 8114</t>
  </si>
  <si>
    <t>Unidad Tecnica de Gestión Vial</t>
  </si>
  <si>
    <t>Rehabilitacion de la Red Vial Cantonal</t>
  </si>
  <si>
    <t>Cuentas Especiales</t>
  </si>
  <si>
    <t xml:space="preserve">Alcantarillado Sanitario </t>
  </si>
  <si>
    <t>Mejoras alcantarillado pluvial San Luis de Sabanilla</t>
  </si>
  <si>
    <t>Contratacion de maquinaria para el Dragado de Quebrada el Barro</t>
  </si>
  <si>
    <t>Obras de Mitigación en Boulevar la Reforma</t>
  </si>
  <si>
    <t>Mejoras Alcantarillado Pluvial de Calle a la Pradera</t>
  </si>
  <si>
    <t>Contrataciòn de maquinaria para el Dragado de Quebrada Santa Marta</t>
  </si>
  <si>
    <t>mejoras Alcantarillado Pluvial de Calle Vargas</t>
  </si>
  <si>
    <t>Aporte IFAM Para Mantenimiento y Conservación de Caminos y Calles Ley 6909</t>
  </si>
  <si>
    <t xml:space="preserve">Administración General </t>
  </si>
  <si>
    <t>Auditoria General</t>
  </si>
  <si>
    <t>i</t>
  </si>
  <si>
    <t>Registro de Deudas Fondos y Transferencias</t>
  </si>
  <si>
    <t>Recursos Libressin Asigmnación Presupuestaria</t>
  </si>
  <si>
    <t>Recursos con destinos especifico sin Asiganción Presupuestria</t>
  </si>
  <si>
    <t>Fondo de Parques Nacionales</t>
  </si>
  <si>
    <t>Yo Ana María Alvarado Garita Encargada del Sub Proceso de Presupuesto, ced 2-482-581 hago constar que los datos suministrados anteriormente corresponden a las aplicaciones dadas por la Municipalidad de Alajuela a la totalidad de los recursos con origen Específicos y Libres</t>
  </si>
  <si>
    <t>Fecha 15/03/16</t>
  </si>
  <si>
    <t>PRESUPUESTO EXTRAORDINRIO 1-2016</t>
  </si>
  <si>
    <t>CUADRO No. 5</t>
  </si>
  <si>
    <t>TRANSFERENCIAS CORRIENTES Y DE CAPITAL A FAVOR DE ENTIDADES PRIVADAS SIN FINES DE LUCRO</t>
  </si>
  <si>
    <t>Código de gasto</t>
  </si>
  <si>
    <t>NOMBRE DEL BENEFICIARIO CLASIFICADO SEGÚN PARTIDA Y GRUPO DE EGRESOS</t>
  </si>
  <si>
    <t>Cédula Jurídica (entidad privada)</t>
  </si>
  <si>
    <t>FUNDAMENTO LEGAL</t>
  </si>
  <si>
    <t>FINALIDAD DE LA TRANSFERENCIA</t>
  </si>
  <si>
    <t>7.03</t>
  </si>
  <si>
    <t>TRANSFERENCIAS DE CAPITAL A ENTIDADES PRIVADAS SIN FINES DE LUCRO</t>
  </si>
  <si>
    <t>Asociación  Desarrollo Integral Dulce Nombre de la Garita Alajuela</t>
  </si>
  <si>
    <t>3-002-061757</t>
  </si>
  <si>
    <t>Artículo 19 de la Ley sobre el Desarrollo de La Comunidad Nº 3859, de 7 de abril de 1967 y sus reformas</t>
  </si>
  <si>
    <t>Obras complementarias en edificaciones comunales de Dulce Nombre Distrito de La Garita</t>
  </si>
  <si>
    <t>Asociación Cívica Cultural y de Turismo de San José de Alajuela</t>
  </si>
  <si>
    <t>3-002-586845</t>
  </si>
  <si>
    <t xml:space="preserve">Artículo 62 del Código Municipal, julio 1998, mediante el cual  se faculta a las municipalidades para subvencionar centros de beneficencia o servicio social que presten servicios al respectivo cantón; acto que está debidamente regulado en la Municipalidad por el Reglamento Interno para el Otorgamiento de Aportes y Subvenciones para Centros Educativos de Educación Pública y Organizaciones de Beneficencia o Servicio Social del Cantón Central de Alajuela, publicado en la Gaceta N° 240,  Alcance N° 61 del día viernes 12 de diciembre del 2003. El artículo 26 de la Ley de Asociaciones N°218
</t>
  </si>
  <si>
    <t xml:space="preserve">Arte en el Espacio  Público </t>
  </si>
  <si>
    <t>Plan de Mercadeo Turístico de Alajuela</t>
  </si>
  <si>
    <t>Asociación Cruz Roja Costarricense</t>
  </si>
  <si>
    <t>3-002-045433</t>
  </si>
  <si>
    <t xml:space="preserve">Programa Operacional Cruz Roja de Alajuela </t>
  </si>
  <si>
    <t>Asociación de  Desarrollo Integral de Rosales de Desamparados de Alajuela</t>
  </si>
  <si>
    <t>Mejoras Sistema Pluvial Calle La Pochas</t>
  </si>
  <si>
    <t>Asociación de Atención Integral de la Tercera Edad de Alajuela</t>
  </si>
  <si>
    <t>3-002-098445</t>
  </si>
  <si>
    <t>Artículo 62 del Código Municipal, julio 1998, mediante el cual  se faculta a las municipalidades para subvencionar centros de beneficencia o servicio social que presten servicios al respectivo cantón; acto que está debidamente regulado en la Municipalidad por el Reglamento Interno para el Otorgamiento de Aportes y Subvenciones para Centros Educativos de Educación Pública y Organizaciones de Beneficencia o Servicio Social del Cantón Central de Alajuela, publicado en la Gaceta N° 240,  Alcance N° 61 del día viernes 12 de diciembre del 2003. El artículo 56 de la Ley Integral para la Persona Adulta Mayor N° 7935, que autoriza a las instituciones estatales para que efectúen donaciones en beneficio de los asilos, los hogares  y las instituciones dedicadas a la atención de los ancianos.  Además el Oficio 13444 de la Contraloría General de la República, mediante el cual se le otorga la calificación de idoneidad a la Asociación Atención Integral de la Tercera Edad de Alajuela</t>
  </si>
  <si>
    <t xml:space="preserve">Mejoras en la Infraestructura del Albergue Integral del Adulto Mayor en Alajuela </t>
  </si>
  <si>
    <t xml:space="preserve">Asociación de Desarrollo Específica Para la Construcción del Parque Urbanización La Torre, La Garita de Alajuela </t>
  </si>
  <si>
    <t>3-002-618564</t>
  </si>
  <si>
    <t>Construcción del Salón Comunal Urbanización La Torre, Distrito de la Garita</t>
  </si>
  <si>
    <t>Asociación de Desarrollo Específica Pro Construcción Salón Comunal, Aceras, Calles, y Parques de la Comunidad de Lotes Murillo, San Antonio Tejar, Alajuela</t>
  </si>
  <si>
    <t>3-002-403692</t>
  </si>
  <si>
    <t>Alcantarillado de aguas pluviales en la calle Macho Agüero de la Comunidad de Lotes Murillo</t>
  </si>
  <si>
    <t>Asociación de Desarrollo Específica Pro EBAIS Construcción y Mantenimiento Salón Comunal Calles Urbanización la Amistad del Coyol de Alajuela</t>
  </si>
  <si>
    <t>3-002-284440</t>
  </si>
  <si>
    <t xml:space="preserve"> Mejoras infraestructura Salón Comunal Urbanización La Amistad</t>
  </si>
  <si>
    <t xml:space="preserve">Asociación de Desarrollo Específico Pro Mantenimiento del Acueducto Caminos Construcción de Salón Multiuso Cebadilla </t>
  </si>
  <si>
    <t>3-002-147197</t>
  </si>
  <si>
    <t>Mejoras Calle alrededor de la plaza de Cebadilla, Turrúcares</t>
  </si>
  <si>
    <t xml:space="preserve">Asociación de Desarrollo Específico Pro Parque Infantil y Ornato de Los Lagos del Coyol de la Garita de Alajuela                 </t>
  </si>
  <si>
    <t>3-003-092445</t>
  </si>
  <si>
    <t>Centro Deportivo y Cultural de Lagos del Coyol</t>
  </si>
  <si>
    <t xml:space="preserve">Asociación de desarrollo específico pro parques y aéreas publicas del fraccionamiento las palmas de La Guácima Alajuela </t>
  </si>
  <si>
    <t>3-002-415735</t>
  </si>
  <si>
    <t>Asfaltado y Mejoramiento Pluvial de urbanización Las Palmas</t>
  </si>
  <si>
    <t>Asociación de desarrollo especifico Pro-Mejoras de la Urbanización La Trinidad</t>
  </si>
  <si>
    <t>3-002-051446</t>
  </si>
  <si>
    <t>Recarpeteo Calle Diasa</t>
  </si>
  <si>
    <t>Remozamiento Parque del Sur Urbanización la Trinidad de Alajuela</t>
  </si>
  <si>
    <t>Asociación de Desarrollo Integral Barrio de San José Alajuela</t>
  </si>
  <si>
    <t>3-002-075819</t>
  </si>
  <si>
    <t>Mejoras Calle La Rosita, Distrito de San José</t>
  </si>
  <si>
    <t xml:space="preserve">Recarpeteo Cuadrante de Santa Rita </t>
  </si>
  <si>
    <t>Mejoras Alcantarillado Pluvial Calle Campos, Barrio San José</t>
  </si>
  <si>
    <t>Asociación de Desarrollo Integral de Cacao de Alajuela</t>
  </si>
  <si>
    <t xml:space="preserve">3-002-126247 </t>
  </si>
  <si>
    <t>Instalación de cunetas en calle principal de Cacao</t>
  </si>
  <si>
    <t xml:space="preserve">Asociación de Desarrollo Integral de Cinco Esquinas de Carrizal Alajuela </t>
  </si>
  <si>
    <t>3-002-255315</t>
  </si>
  <si>
    <t>Instalación de parada de buses en Cinco Esquinas de Carrizal</t>
  </si>
  <si>
    <t>Asociación de Desarrollo Integral de INVU Las Cañas de Alajuela</t>
  </si>
  <si>
    <t>3-002-084004</t>
  </si>
  <si>
    <t>Mejoramiento plaza de deportes INVU Las Cañas de Desamparados</t>
  </si>
  <si>
    <t>Mejoras área de parque en Urbanización INVU 1</t>
  </si>
  <si>
    <t>Remodelación del Gimnasio INVU Las Cañas 2</t>
  </si>
  <si>
    <t>Construcción del puente peatonal sobre río Ciruelas en Invu Las Cañas</t>
  </si>
  <si>
    <t>Asociación de Desarrollo Integral de la Guácima de Alajuela</t>
  </si>
  <si>
    <t>. 3-002-078269</t>
  </si>
  <si>
    <t>Equipamiento recreativo del distrito de La Guácima</t>
  </si>
  <si>
    <t xml:space="preserve">Asociación de Desarrollo Integral de La Independencia, El Brasil, Alajuela                                                                     </t>
  </si>
  <si>
    <t>3-002-680342</t>
  </si>
  <si>
    <t>Mejoras Plaza de Deportes de Maracaná, Distrito Alajuela</t>
  </si>
  <si>
    <t xml:space="preserve">Asociación de Desarrollo Integral de La Pradera de La Guácima Alajuela </t>
  </si>
  <si>
    <t>3-002-249908</t>
  </si>
  <si>
    <t>Mejoras Infraestructura Salón Comunal La Pradera  ( Anclaje y acceso a la cancha)</t>
  </si>
  <si>
    <t xml:space="preserve">Asociación de Desarrollo Integral de los Ángeles de Sabanilla Alajuela </t>
  </si>
  <si>
    <t>3-002-524627</t>
  </si>
  <si>
    <t>Mejoramiento del Conector Vial, Los Ángeles de Sabanilla</t>
  </si>
  <si>
    <t>Asociación de Desarrollo Integral de Monserrat de Alajuela</t>
  </si>
  <si>
    <t>3-002-078536</t>
  </si>
  <si>
    <t>Construcción Paso y Puente Peatonal hacia el City Mall (por Molinos)</t>
  </si>
  <si>
    <t xml:space="preserve">Asociación de Desarrollo Integral de Pueblo Nuevo de </t>
  </si>
  <si>
    <t>3-002-071506</t>
  </si>
  <si>
    <t>Recarpeteo calles del vencindario camino al aserradero, Pueblo Nuevo</t>
  </si>
  <si>
    <t>Mejoras Parque Residencial Alajuela</t>
  </si>
  <si>
    <t>Mejoras infraestructura CENCINAI de Pueblo Nuevo</t>
  </si>
  <si>
    <t>Remodelación de las Instalaciones de Alcohólicos Anónimos de Pueblo Nuevo</t>
  </si>
  <si>
    <t>Asociación de Desarrollo Integral de Río Segundo de Alajuela</t>
  </si>
  <si>
    <t>3-002-084090</t>
  </si>
  <si>
    <t>Construcción cordón y caño en Calle El Bajillo, Río Segundo</t>
  </si>
  <si>
    <t>Mejoras infraestructura salón comunal de Barrio Los Ángeles</t>
  </si>
  <si>
    <t>Asociación de Desarrollo Integral de San Antonio de El Tejar de Alajuela</t>
  </si>
  <si>
    <t>3-002-061575</t>
  </si>
  <si>
    <t>Compra terreno y-o terreno construido para EBAIS en San Antonio</t>
  </si>
  <si>
    <t>Instalación de camaras de vigilancia en la entrada de Urbanización El Tejar, El Roble</t>
  </si>
  <si>
    <t>Asociación de Desarrollo Integral de San Miguel Sarpiqui Alajuela</t>
  </si>
  <si>
    <t>3-002-071103</t>
  </si>
  <si>
    <t>Mejoras infraestructura Escuela Corazón de Jesús San Miguel</t>
  </si>
  <si>
    <t>Asociación de Desarrollo Integral de Santiago Oeste El Coco de Alajuela</t>
  </si>
  <si>
    <t>3-002-078508</t>
  </si>
  <si>
    <t>Instalación de alcantarillado pluvial en Calle Cinta Azul a Hormas</t>
  </si>
  <si>
    <t>Asociación de Desarrollo Integral de Tacacorí de Alajuela</t>
  </si>
  <si>
    <t>3-002-117141</t>
  </si>
  <si>
    <t xml:space="preserve">Asfaltado Calle Los Venegas, Tacacorí </t>
  </si>
  <si>
    <t xml:space="preserve">Remozamiento del Boulevard del Centro de Tacacorí </t>
  </si>
  <si>
    <t>Asociación de Desarrollo Integral de Tuetal Norte de Alajuela</t>
  </si>
  <si>
    <t>3-002-087127</t>
  </si>
  <si>
    <t>Producción de Carrera Atletica "Victoria Chavarria"</t>
  </si>
  <si>
    <t>Instalación de alcantarillado pluvial en calle Guanacaste, Tuetal Norte, Tambor</t>
  </si>
  <si>
    <t>Equipamiento Banda Comunal de Tuetal Norte</t>
  </si>
  <si>
    <t>Asociación de Desarrollo Integral de Turrúcares Alajuela</t>
  </si>
  <si>
    <t>3-002-078372</t>
  </si>
  <si>
    <t>Equipamiento Banda Comunal de Turrúcares</t>
  </si>
  <si>
    <t xml:space="preserve">Asociación de Desarrollo Integral de Urbanización Ciruelas de Alajuela     </t>
  </si>
  <si>
    <t>3-002-255314</t>
  </si>
  <si>
    <t>Vigilancia en el Parque Del Adulto Mayor de Urbanización Ciruelas</t>
  </si>
  <si>
    <t>Asociación de Desarrollo Integral de Villa Bonita de Alajuela</t>
  </si>
  <si>
    <t xml:space="preserve">3-002-092782 </t>
  </si>
  <si>
    <t xml:space="preserve">Recarpeteo  de Calles Villa Bonita </t>
  </si>
  <si>
    <t>Construcción de muro en Calle Perica</t>
  </si>
  <si>
    <t>Construcción y mejora en el parque de Monserrat - Villa Bonita, San Antonio</t>
  </si>
  <si>
    <t>Asociación de Desarrollo Integral de Villa Hermosa de Alajuela</t>
  </si>
  <si>
    <t>3-002-051132</t>
  </si>
  <si>
    <t>Promoción del grupo Experimental Folklórico de la Villa Hermosa</t>
  </si>
  <si>
    <t>Asociación de Desarrollo Integral del Coyol de Alajuela</t>
  </si>
  <si>
    <t>3-002-061376</t>
  </si>
  <si>
    <t>Mejoras infraestructura parque en Residencial El Coyol Barrio San José</t>
  </si>
  <si>
    <t>Mejoras Salón Comunal del Coyol</t>
  </si>
  <si>
    <t xml:space="preserve">Mejora en la calle Murillo  en Coyol, San José </t>
  </si>
  <si>
    <t>Recarpeteo calle Santa Cecilia Coyol, San José</t>
  </si>
  <si>
    <t>Mejoras Cancha Lomas 2000 El Coyol</t>
  </si>
  <si>
    <t>Equipamiento del Parque Los Guevara en el distrito San José</t>
  </si>
  <si>
    <t>Salón Comunal Urbanización Sierra Morena</t>
  </si>
  <si>
    <t xml:space="preserve">Asociación de Desarrollo Integral El Pasito de Alajuela         </t>
  </si>
  <si>
    <t>3- 002-239716</t>
  </si>
  <si>
    <t>Construcción Salón Comunal El Pasito</t>
  </si>
  <si>
    <t>Asociación de Desarrollo Integral Frayjanes de Alajuela</t>
  </si>
  <si>
    <t>3-002-078441</t>
  </si>
  <si>
    <t>Mejoras Plaza de Deportes de Fraijanes</t>
  </si>
  <si>
    <t>Asociación de vecinos de accion de Pilas de Alajuela</t>
  </si>
  <si>
    <t>3-002-162109</t>
  </si>
  <si>
    <t>Recarpeteo, mejoras pluviales,  cordon y caño Calle Ligia, Pilas, San Isidro</t>
  </si>
  <si>
    <t>Asociación Desarrollo Integral de Alajuela Centro</t>
  </si>
  <si>
    <t>3-002-337404</t>
  </si>
  <si>
    <t>Confección de monumento a Don Alejandro Morera Soto</t>
  </si>
  <si>
    <t xml:space="preserve">Asociación Desarrollo Integral de Carrizal de Alajuela             </t>
  </si>
  <si>
    <t>3-002-248872</t>
  </si>
  <si>
    <t>Construcción de Tanque de almacenamiento de Agua en el distrito de Carrizal</t>
  </si>
  <si>
    <t>Asociación Desarrollo Integral de El Cerro de San Rafael de Sabanilla Alajuela</t>
  </si>
  <si>
    <t>3-002-422096</t>
  </si>
  <si>
    <t xml:space="preserve">Construcción cordón y caño y aceras en El Cerro de Sabanilla  </t>
  </si>
  <si>
    <t>Asociación Desarrollo Integral de El Roble San Antonio Alajuela</t>
  </si>
  <si>
    <t>3-002-066990</t>
  </si>
  <si>
    <t>Mejoras Infraestructura de las áreas comunales en Urbanización La Lucha</t>
  </si>
  <si>
    <t>Instalación de Sistema Pluvial en Calle Flores en El Roble de Alajuela</t>
  </si>
  <si>
    <t>Mejoras infraestructura vial en la Urbanización Santa Fé</t>
  </si>
  <si>
    <t>Mejoras Infraestrutura de las áreas comunales en Urbanización La Lucha</t>
  </si>
  <si>
    <t>Mejoras calle de la plaza del Roble al puente en San Antonio</t>
  </si>
  <si>
    <t>Mejoras infraestructura de áreas verdes en la Urbanización Los Metates</t>
  </si>
  <si>
    <t xml:space="preserve">Asociación Desarrollo Integral de Pacto del Jocote Alajuela </t>
  </si>
  <si>
    <t>3-002-078423</t>
  </si>
  <si>
    <t>Mantenimiento periódico de calles Urb. Las Carolinas</t>
  </si>
  <si>
    <t>Asociación Desarrollo Integral de San Isidro de Alajuela</t>
  </si>
  <si>
    <t>3-002-078030</t>
  </si>
  <si>
    <t>Ampliación y mejoramiento vial en calle El Rodeo</t>
  </si>
  <si>
    <t xml:space="preserve">Asociación para la Atención Integral del paciente terminal con Cáncer y/o Sida </t>
  </si>
  <si>
    <t>3- 002-77725</t>
  </si>
  <si>
    <t xml:space="preserve">Artículo 62 del Código Municipal, julio 1998, mediante el cual  se faculta a las municipalidades para subvencionar centros de beneficencia o servicio social que presten servicios al respectivo cantón; acto que está debidamente regulado en la Municipalidad por el Reglamento Interno para el Otorgamiento de Aportes y Subvenciones para Centros Educativos de Educación Pública y Organizaciones de Beneficencia o Servicio Social del Cantón Central de Alajuela, publicado en la Gaceta N° 240,  Alcance N° 61 del día viernes 12 de diciembre del 2003.   Decreto 29934-J, Publicado en el Diario Oficial La Gaceta 215 del jueves 8 de noviembre del 2001,  Declaratoria de Utilidad Pública de la Asociación. </t>
  </si>
  <si>
    <t>Asistencia Social a la Unidad de Cuidados Paliativos de Alajuela</t>
  </si>
  <si>
    <t>Asociación Pro Seguridad Ciudadana</t>
  </si>
  <si>
    <t>3-002-056424</t>
  </si>
  <si>
    <t>Sistema de monitoreo y respuesta inmediata en el distrito de Sabanilla</t>
  </si>
  <si>
    <t>Asociación Resurgir Alajuela</t>
  </si>
  <si>
    <t>3-002-447250</t>
  </si>
  <si>
    <r>
      <t>Artículo 62 del Código Municipal, julio 1998, mediante el cual  se faculta a las municipalidades para subvencionar centros de beneficencia o servicio social que presten servicios al respectivo cantón; acto que está debidamente regulado en la Municipalidad por el Reglamento Interno para el Otorgamiento de Aportes y Subvenciones para Centros Educativos de Educación Pública y Organizaciones de Beneficencia o Servicio Social del Cantón Central de Alajuela, publicado en la Gaceta N° 240,  Alcance N° 61 del día viernes 12 de diciembre del 2003. El artículo 26 de la Ley de Asociaciones N°218</t>
    </r>
    <r>
      <rPr>
        <sz val="10"/>
        <rFont val="Arial"/>
        <family val="2"/>
      </rPr>
      <t xml:space="preserve">
</t>
    </r>
  </si>
  <si>
    <t>Programa de atención a familiares y enfermos de cáncer Resurgir</t>
  </si>
  <si>
    <t>Asociación Sierra Morena</t>
  </si>
  <si>
    <t>3-002-320411</t>
  </si>
  <si>
    <t>Mejoras infraestructura cancha multiuso Urbanización Sierra Morena</t>
  </si>
  <si>
    <t>Asociación Taller Protegido de Alajuela</t>
  </si>
  <si>
    <t>3-002-051613</t>
  </si>
  <si>
    <t>Servicios Profesionales en Terapeuta Ocupacional para el Taller Protegido de Alajuela</t>
  </si>
  <si>
    <t>7.01</t>
  </si>
  <si>
    <t xml:space="preserve">TRANSFERENCIAS DE CAPITAL A INSTITUCIONES DESCENTRALIZADAS NO EMPRESARIALES </t>
  </si>
  <si>
    <t>Junta  de Educación de la Escuela Miguel Obregon Lizano de Alajuela Centro</t>
  </si>
  <si>
    <t>3-008-648189</t>
  </si>
  <si>
    <t>Artículo 62 del Código Municipal, julio 1998.  Reglamento Interno para el Otorgamiento de Aportes y Subvenciones para Centros Educativos de Educación Pública y Organizaciones de Beneficencia o Servicio Social del Cantón Central de Alajuela, publicado en la Gaceta N° 240,  Alcance N° 61 del día viernes 12 de diciembre del 2003</t>
  </si>
  <si>
    <t>Mejoras infraestructura Escuela Miguel Obregon, Alajuela</t>
  </si>
  <si>
    <t>Junta Administrativa Colegio Redentorista San Alfonso</t>
  </si>
  <si>
    <t>3-008-051561</t>
  </si>
  <si>
    <t>Construcción parada de bus del Colegio Redentorista, Alajuela</t>
  </si>
  <si>
    <t>Junta Administrativa Colegio Técnico Profesional de Carrizal de Alajuela</t>
  </si>
  <si>
    <t>3-008-263879</t>
  </si>
  <si>
    <t>Mejoras infraestructura Colegio Técnico Profesional de Carrizal</t>
  </si>
  <si>
    <t>Junta Administrativa del Liceo San Rafael de Alajuela</t>
  </si>
  <si>
    <t>3-008-084607</t>
  </si>
  <si>
    <t xml:space="preserve">Mejoras Infraestructura Liceo San Rafael de Alajuela </t>
  </si>
  <si>
    <t>Junta Administrativa Escuela de Enseñanza Especial Alajuela</t>
  </si>
  <si>
    <t>3-008-056213</t>
  </si>
  <si>
    <t>Mejoras Infraestructura de la Escuela de Enseñanza Especial de Alajuela</t>
  </si>
  <si>
    <t>Junta de Educación Escuela Santa Rita</t>
  </si>
  <si>
    <t>3-008-078581</t>
  </si>
  <si>
    <t>Colocación play Escuela de Santa Rita, San José</t>
  </si>
  <si>
    <t>Junta de Educación Escuela Tuetal Sur Alajuela</t>
  </si>
  <si>
    <t>3-008-110914</t>
  </si>
  <si>
    <t>Equipamiento de la  Escuela Tuetal Sur</t>
  </si>
  <si>
    <t>Junta de Educación Jardin de Niños Escuela República de Guatemala</t>
  </si>
  <si>
    <t>3-008-650025</t>
  </si>
  <si>
    <t>Mejoras infraestructura del Jardin de Niños de la Escuela Guatemala, Alajuela</t>
  </si>
  <si>
    <t>Junta Educación del Liceo Pacto del Jocote</t>
  </si>
  <si>
    <t>3-008-434636</t>
  </si>
  <si>
    <t>Construcción de cancha y malla en el Parque contiguo al Salón Multiuso de Urbanización SOLCASA Pacto del Jocote</t>
  </si>
  <si>
    <t>Junta Educación Escuela de San Miguel Turrúcares Alajuela</t>
  </si>
  <si>
    <t>3-008-155829</t>
  </si>
  <si>
    <t>Mejoras infraestructura Escuela  de San Miguel de Turrúcares</t>
  </si>
  <si>
    <t>Junta Educación Escuela Juan Rafael Meoño Hidalgo de Alajuela</t>
  </si>
  <si>
    <t>3-008061508</t>
  </si>
  <si>
    <t xml:space="preserve">Mejoras infraestructura del Jardín de Niños Juan Rafael Meoño, Alajuela </t>
  </si>
  <si>
    <t>Junta Educación Escuela La California Alajuela</t>
  </si>
  <si>
    <t>3-008-061055</t>
  </si>
  <si>
    <t>Mejoras infraestructura Escuela La California</t>
  </si>
  <si>
    <t>Junta Educación Escuela Villa Bonita de San Antonio Alajuela</t>
  </si>
  <si>
    <t>3-008-104758</t>
  </si>
  <si>
    <t>Mejoras en la Escuela de Villa Bonita</t>
  </si>
  <si>
    <t>Junta de Educación de la Escuela Manuel Francisco Carrillo</t>
  </si>
  <si>
    <t>3-008-051266</t>
  </si>
  <si>
    <t>Equipamiento Escuela de Canoas</t>
  </si>
  <si>
    <t>Junta Educación Escuela Luis Felipe González Flores Sabanilla de Alajuela</t>
  </si>
  <si>
    <t>3-008-056830</t>
  </si>
  <si>
    <t>Mejora Infraestructura Escuela Luis Felipe González Flores</t>
  </si>
  <si>
    <t>Jardín de Niños Manuela Santamaría Rodríguez</t>
  </si>
  <si>
    <t>3-008-656788</t>
  </si>
  <si>
    <t>Equipamiento Jardín de Niños de la Escuela Manuela Santamaría Rodríguez</t>
  </si>
  <si>
    <t>Junta Educación Escuela Timoleón Morera San Martin</t>
  </si>
  <si>
    <t>3-008-061433</t>
  </si>
  <si>
    <t>Gimnasio Multiuso Escuela Timoleón Morera Soto</t>
  </si>
  <si>
    <t>Elaborado por: Lic. José Fco. Moya</t>
  </si>
  <si>
    <t>Fecha:26/04/2016</t>
  </si>
  <si>
    <t>JUSTIFICACION DE LOS EGRESOS</t>
  </si>
  <si>
    <t>Se presupuestan egresos por un total de ₡11.457.449.242.59, distribuidos de la siguiente forma por programas:</t>
  </si>
  <si>
    <t>Administración General</t>
  </si>
  <si>
    <t>Servicios Comunales</t>
  </si>
  <si>
    <t>Inversiones</t>
  </si>
  <si>
    <t>Partidas específicas</t>
  </si>
  <si>
    <t>Total</t>
  </si>
  <si>
    <t>Monto</t>
  </si>
  <si>
    <t>Porcentaje</t>
  </si>
  <si>
    <t>Los egresos del Programa I Administración General corresponden a un monto total  de ¢934.268.691.35 que representa el 8.15% del gasto total presupuestado y se subdividen en las subpartidas servicios con ¢14.382.500 que corresponde a procesos de contratación que no se concretaron en la proveeduría institucional y que se deben revalidar a efecto de continuar con los procesos suspendidos y corresponde al 2% del gasto en este programa, materiales y suministros por ₡7.305.000.00 y representa el 1%, bienes duraderos por ₡52.216.125.00 y representa el 5% y transferencias corrientes compuesta por los saldos de las transferencias de las diferentes leyes que deben cumplir las municipalidades, entre ellas las Juntas de Educación de escuelas y colegios del cantón, este monto representa el 92% del gasto del programa.</t>
  </si>
  <si>
    <t>En el programa II Servicios Comunales se presupuesta un total de ¢1.713.244.329.51 que corresponden al 14.95% del gasto total presupuestado y son procesos de contratación de bienes y servicios que se encuentran en proceso en la proveeduría municipal y nuevos gastos de acuerdo con la liquidación presupuestaria del año 2015; de los cuales ¢6.763.907.98 corresponde a remuneraciones por la creación de una plaza de administrativo 1-B de acuerdo con sentencia laboral en contra de la municipalidad y la transformación de una plaza, ambas en el servicio corresponden a servicio II-6 acueducto municipal, ¢386.538.417.21 a servicios, ¢55.892.519.12 materiales y suministros, ₡457.856.834.00 a bienes duraderos, ₡751.339.970.00 en la subpartida transferencias corrientes como previsión de pago a la empresa WPP Continental por juicio en el tribunal contencioso administrativo que en primera instancia fue fallado a favor de dicha empresa y se encuentra en apelación y ¢54.852.681.20 a cuentas especiales; de todos los servicios de este programa que presta la Municipalidad. Cabe destacar que todos los egresos se financian con recursos provenientes del superávit específico.</t>
  </si>
  <si>
    <t>En el programa III se presupuestan recursos totales por ¢8.755.750.737.73 que representa el 76.42% del gasto total, de los cuales ¢628.879.894.85 corresponden a la partida de servicios, ¢135.440.119.00 a materiales y suministros, ¢5.490.203.036.53 a bienes duraderos los cuales contienen gastos para el desarrollo de varios proyectos entre los que destacan: construcción de la terminal de autobuses de FECOSA(DFOE CGR),  mejoramiento de las vías de comunicación terrestre del cantón y bacheo general dentro de los cuales destaca la construcción de pantalla anclada en calle El Cerro de Sabanilla (voto de la sala constitucional), construcción de rampas de acceso y señalización vial de los puentes de casa Phillips, Carbonal y tenería, construcción de puente en Santa Rita; en instalaciones construcción del sistema pluvial calle Las Veraneras, perforación de pozo en Río Segundo, sistema de macromedición, rehabilitación planta de tratamiento de Villa Bonita entre diversos proyectos.</t>
  </si>
  <si>
    <t>En otros proyectos se incluyen el plan municipal de gestión de residuos sólidos, el plan de desarrollo informático, chinea tu parque y otros.</t>
  </si>
  <si>
    <t xml:space="preserve">Además se destinan recursos para realizar transferencias de capital a organizaciones privadas sin fines de lucro basados en el artículo N° 62 del Código Municipal por un monto de ¢2.123.645.216.31, éstas se detallan en el cuadro N°5 y ¢377.582.471.04 en cuentas especiales; estos recursos son del fondo del COSEVI que aún no cuenta con ningún proyecto y recursos que deberán ser presupuestados por el distrito de San Miguel y son del fondo PRODELO de acuerdo con el reglamento interno. </t>
  </si>
  <si>
    <t xml:space="preserve">En el programa IV Partidas Específicas se destinan ¢54.185.484.00 que corresponden a partidas específicas que provienen de diferentes períodos Ley N°7755, así como otros recursos provenientes de transferencias del Gobierno Central como los Fondos Solidarios y otros y cuyo proyecto más importante es la construcción de puentes peatonales en diferentes distritos del cantón. </t>
  </si>
  <si>
    <t>JUSTIFICACION DE LOS INGRESOS</t>
  </si>
  <si>
    <t>Los ingresos provienen de la liquidación presupuestaria del año 2015 por un monto de ₡11.457.449.242.59, de los cuales ₡8.497.315.638.04 provienen del superávit específico y ₡2.960.133.604.55 del superávit libre. La liquidación presupuestaria fue debidamente aprobada por el Concejo Municipal y remitida a la Contraloría General mediante el SIPP.</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</si>
</sst>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140A]#,##0.00"/>
    <numFmt numFmtId="171" formatCode="&quot;₡&quot;#,##0.00"/>
    <numFmt numFmtId="172" formatCode="_-* #,##0.00_-;\-* #,##0.00_-;_-* &quot;-&quot;??_-;_-@_-"/>
    <numFmt numFmtId="173" formatCode="&quot;¢&quot;#,##0.00"/>
    <numFmt numFmtId="174" formatCode="_-[$€]* #,##0.00_-;\-[$€]* #,##0.00_-;_-[$€]* &quot;-&quot;??_-;_-@_-"/>
    <numFmt numFmtId="175" formatCode="_(&quot;¢&quot;* #,##0.00_);_(&quot;¢&quot;* \(#,##0.00\);_(&quot;¢&quot;* &quot;-&quot;??_);_(@_)"/>
    <numFmt numFmtId="176" formatCode="&quot;$&quot;#,##0.00"/>
    <numFmt numFmtId="177" formatCode="&quot;₡&quot;#,##0.00;[Red]&quot;₡&quot;#,##0.00"/>
    <numFmt numFmtId="178" formatCode="[$₡-140A]#,##0.00"/>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69">
    <font>
      <sz val="10"/>
      <name val="Arial"/>
      <family val="0"/>
    </font>
    <font>
      <b/>
      <sz val="10"/>
      <name val="Arial"/>
      <family val="2"/>
    </font>
    <font>
      <b/>
      <u val="single"/>
      <sz val="10"/>
      <name val="Arial"/>
      <family val="2"/>
    </font>
    <font>
      <i/>
      <sz val="10"/>
      <name val="Arial"/>
      <family val="2"/>
    </font>
    <font>
      <sz val="10"/>
      <name val="Times New Roman"/>
      <family val="1"/>
    </font>
    <font>
      <b/>
      <sz val="10"/>
      <name val="Times New Roman"/>
      <family val="1"/>
    </font>
    <font>
      <b/>
      <u val="single"/>
      <sz val="10"/>
      <name val="Times New Roman"/>
      <family val="1"/>
    </font>
    <font>
      <sz val="10"/>
      <color indexed="8"/>
      <name val="Arial"/>
      <family val="2"/>
    </font>
    <font>
      <u val="single"/>
      <sz val="10"/>
      <color indexed="12"/>
      <name val="Arial"/>
      <family val="2"/>
    </font>
    <font>
      <u val="single"/>
      <sz val="10"/>
      <color indexed="36"/>
      <name val="Arial"/>
      <family val="2"/>
    </font>
    <font>
      <b/>
      <sz val="10"/>
      <color indexed="10"/>
      <name val="Arial"/>
      <family val="2"/>
    </font>
    <font>
      <b/>
      <i/>
      <sz val="10"/>
      <name val="Arial"/>
      <family val="2"/>
    </font>
    <font>
      <b/>
      <sz val="10"/>
      <color indexed="8"/>
      <name val="Arial"/>
      <family val="2"/>
    </font>
    <font>
      <b/>
      <sz val="10"/>
      <color indexed="12"/>
      <name val="Arial"/>
      <family val="2"/>
    </font>
    <font>
      <b/>
      <sz val="8"/>
      <name val="Tahoma"/>
      <family val="2"/>
    </font>
    <font>
      <sz val="8"/>
      <name val="Tahoma"/>
      <family val="2"/>
    </font>
    <font>
      <b/>
      <i/>
      <sz val="9"/>
      <name val="Arial"/>
      <family val="2"/>
    </font>
    <font>
      <sz val="10"/>
      <color indexed="8"/>
      <name val="Times New Roman"/>
      <family val="1"/>
    </font>
    <font>
      <sz val="10"/>
      <color indexed="10"/>
      <name val="Times New Roman"/>
      <family val="1"/>
    </font>
    <font>
      <b/>
      <sz val="10"/>
      <color indexed="10"/>
      <name val="Times New Roman"/>
      <family val="1"/>
    </font>
    <font>
      <sz val="10"/>
      <color indexed="10"/>
      <name val="Arial"/>
      <family val="2"/>
    </font>
    <font>
      <sz val="10"/>
      <color indexed="12"/>
      <name val="Arial"/>
      <family val="2"/>
    </font>
    <font>
      <sz val="10"/>
      <color indexed="48"/>
      <name val="Arial"/>
      <family val="2"/>
    </font>
    <font>
      <b/>
      <sz val="10"/>
      <name val="Arial,Bold"/>
      <family val="0"/>
    </font>
    <font>
      <sz val="11"/>
      <name val="Arial"/>
      <family val="2"/>
    </font>
    <font>
      <sz val="12"/>
      <name val="Arial"/>
      <family val="2"/>
    </font>
    <font>
      <b/>
      <sz val="12"/>
      <name val="Arial"/>
      <family val="2"/>
    </font>
    <font>
      <b/>
      <sz val="14"/>
      <name val="Arial"/>
      <family val="2"/>
    </font>
    <font>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1"/>
      <color theme="1"/>
      <name val="Arial"/>
      <family val="2"/>
    </font>
    <font>
      <b/>
      <sz val="11"/>
      <color rgb="FF000000"/>
      <name val="Calibri"/>
      <family val="2"/>
    </font>
    <font>
      <sz val="11"/>
      <color rgb="FF00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indexed="45"/>
        <bgColor indexed="64"/>
      </patternFill>
    </fill>
    <fill>
      <patternFill patternType="solid">
        <fgColor indexed="13"/>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medium"/>
      <bottom>
        <color indexed="63"/>
      </bottom>
    </border>
    <border>
      <left style="medium"/>
      <right style="medium"/>
      <top style="medium"/>
      <bottom style="medium"/>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style="thin"/>
      <top style="thin"/>
      <bottom>
        <color indexed="63"/>
      </bottom>
    </border>
    <border>
      <left style="thin">
        <color theme="9"/>
      </left>
      <right style="thin"/>
      <top style="thin"/>
      <bottom style="thin"/>
    </border>
    <border>
      <left style="medium"/>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style="thin"/>
      <top>
        <color indexed="63"/>
      </top>
      <bottom style="thin"/>
    </border>
    <border>
      <left style="thin"/>
      <right style="thin"/>
      <top>
        <color indexed="63"/>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174" fontId="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534">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33" borderId="10" xfId="0" applyFont="1" applyFill="1" applyBorder="1" applyAlignment="1">
      <alignment/>
    </xf>
    <xf numFmtId="0" fontId="2" fillId="33" borderId="0" xfId="0" applyFont="1" applyFill="1" applyBorder="1" applyAlignment="1">
      <alignment/>
    </xf>
    <xf numFmtId="0" fontId="1" fillId="33" borderId="0" xfId="0" applyFont="1" applyFill="1" applyBorder="1" applyAlignment="1">
      <alignment/>
    </xf>
    <xf numFmtId="170" fontId="1" fillId="33" borderId="0" xfId="0" applyNumberFormat="1" applyFont="1" applyFill="1" applyBorder="1" applyAlignment="1">
      <alignment/>
    </xf>
    <xf numFmtId="4" fontId="1" fillId="33" borderId="11" xfId="0" applyNumberFormat="1" applyFont="1" applyFill="1" applyBorder="1" applyAlignment="1">
      <alignment/>
    </xf>
    <xf numFmtId="0" fontId="1" fillId="0" borderId="10" xfId="0" applyFont="1" applyBorder="1" applyAlignment="1">
      <alignment/>
    </xf>
    <xf numFmtId="0" fontId="1" fillId="0" borderId="0" xfId="0" applyFont="1" applyBorder="1" applyAlignment="1">
      <alignment wrapText="1"/>
    </xf>
    <xf numFmtId="170" fontId="1" fillId="0" borderId="0" xfId="0" applyNumberFormat="1" applyFont="1" applyBorder="1" applyAlignment="1">
      <alignment/>
    </xf>
    <xf numFmtId="0" fontId="1" fillId="0" borderId="0" xfId="0" applyFont="1" applyBorder="1" applyAlignment="1">
      <alignment/>
    </xf>
    <xf numFmtId="4" fontId="1" fillId="0" borderId="11" xfId="0" applyNumberFormat="1" applyFont="1" applyBorder="1" applyAlignment="1">
      <alignment/>
    </xf>
    <xf numFmtId="0" fontId="3" fillId="0" borderId="0" xfId="0" applyFont="1" applyBorder="1" applyAlignment="1">
      <alignment/>
    </xf>
    <xf numFmtId="170" fontId="3" fillId="0" borderId="0" xfId="0" applyNumberFormat="1" applyFont="1" applyBorder="1" applyAlignment="1">
      <alignment/>
    </xf>
    <xf numFmtId="4" fontId="3" fillId="0" borderId="11" xfId="0" applyNumberFormat="1" applyFont="1" applyBorder="1" applyAlignment="1">
      <alignment/>
    </xf>
    <xf numFmtId="0" fontId="0" fillId="0" borderId="0" xfId="0" applyFont="1" applyBorder="1" applyAlignment="1">
      <alignment/>
    </xf>
    <xf numFmtId="170" fontId="0" fillId="0" borderId="0" xfId="0" applyNumberFormat="1" applyFont="1" applyBorder="1" applyAlignment="1">
      <alignment/>
    </xf>
    <xf numFmtId="0" fontId="3" fillId="0" borderId="10" xfId="0" applyFont="1" applyBorder="1" applyAlignment="1">
      <alignment/>
    </xf>
    <xf numFmtId="0" fontId="0" fillId="0" borderId="0"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wrapText="1"/>
    </xf>
    <xf numFmtId="0" fontId="3" fillId="0" borderId="0" xfId="0" applyFont="1" applyBorder="1" applyAlignment="1">
      <alignment vertical="top"/>
    </xf>
    <xf numFmtId="4" fontId="3" fillId="0" borderId="11" xfId="0" applyNumberFormat="1" applyFont="1" applyBorder="1" applyAlignment="1">
      <alignment vertical="top"/>
    </xf>
    <xf numFmtId="0" fontId="1" fillId="0" borderId="0" xfId="0" applyFont="1" applyBorder="1" applyAlignment="1">
      <alignment/>
    </xf>
    <xf numFmtId="4" fontId="1" fillId="0" borderId="0" xfId="0" applyNumberFormat="1" applyFont="1" applyBorder="1" applyAlignment="1">
      <alignment/>
    </xf>
    <xf numFmtId="4" fontId="0" fillId="0" borderId="0" xfId="0" applyNumberFormat="1" applyBorder="1" applyAlignment="1">
      <alignment/>
    </xf>
    <xf numFmtId="4" fontId="0" fillId="0" borderId="0" xfId="0" applyNumberFormat="1" applyFont="1" applyBorder="1" applyAlignment="1">
      <alignment/>
    </xf>
    <xf numFmtId="0" fontId="0" fillId="0" borderId="10" xfId="0" applyFont="1" applyBorder="1" applyAlignment="1">
      <alignment/>
    </xf>
    <xf numFmtId="0" fontId="1" fillId="0" borderId="15" xfId="0" applyFont="1" applyBorder="1" applyAlignment="1">
      <alignment/>
    </xf>
    <xf numFmtId="4" fontId="0" fillId="0" borderId="0" xfId="0" applyNumberFormat="1" applyFill="1" applyAlignment="1">
      <alignment/>
    </xf>
    <xf numFmtId="0" fontId="0" fillId="0" borderId="0" xfId="0" applyFill="1" applyAlignment="1">
      <alignment/>
    </xf>
    <xf numFmtId="4" fontId="1" fillId="0" borderId="0" xfId="0" applyNumberFormat="1" applyFont="1" applyFill="1" applyAlignment="1">
      <alignment/>
    </xf>
    <xf numFmtId="0" fontId="1" fillId="0" borderId="0" xfId="0" applyFont="1" applyAlignment="1">
      <alignment/>
    </xf>
    <xf numFmtId="0" fontId="3"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wrapText="1"/>
      <protection/>
    </xf>
    <xf numFmtId="4" fontId="0" fillId="0" borderId="11" xfId="0" applyNumberFormat="1" applyFill="1" applyBorder="1" applyAlignment="1">
      <alignment/>
    </xf>
    <xf numFmtId="172" fontId="1" fillId="0" borderId="0" xfId="0" applyNumberFormat="1" applyFont="1" applyAlignment="1">
      <alignment/>
    </xf>
    <xf numFmtId="0" fontId="0" fillId="0" borderId="0" xfId="0" applyFont="1" applyAlignment="1">
      <alignment/>
    </xf>
    <xf numFmtId="172" fontId="1" fillId="0" borderId="0" xfId="56" applyFont="1" applyBorder="1" applyAlignment="1">
      <alignment/>
    </xf>
    <xf numFmtId="172" fontId="0" fillId="0" borderId="0" xfId="56" applyFont="1" applyBorder="1" applyAlignment="1">
      <alignment/>
    </xf>
    <xf numFmtId="172" fontId="0" fillId="0" borderId="0" xfId="56" applyFont="1" applyBorder="1" applyAlignment="1">
      <alignment/>
    </xf>
    <xf numFmtId="0" fontId="1" fillId="33" borderId="18" xfId="0" applyFont="1" applyFill="1" applyBorder="1" applyAlignment="1">
      <alignment horizontal="center"/>
    </xf>
    <xf numFmtId="0" fontId="0" fillId="0" borderId="0" xfId="0" applyBorder="1" applyAlignment="1">
      <alignment/>
    </xf>
    <xf numFmtId="172" fontId="0" fillId="0" borderId="0" xfId="0" applyNumberFormat="1" applyAlignment="1">
      <alignment/>
    </xf>
    <xf numFmtId="4" fontId="0" fillId="0" borderId="11" xfId="0" applyNumberFormat="1" applyBorder="1" applyAlignment="1">
      <alignment/>
    </xf>
    <xf numFmtId="4" fontId="0" fillId="0" borderId="16" xfId="0" applyNumberFormat="1" applyBorder="1" applyAlignment="1">
      <alignment/>
    </xf>
    <xf numFmtId="4" fontId="10" fillId="0" borderId="0" xfId="0" applyNumberFormat="1" applyFont="1" applyFill="1" applyAlignment="1">
      <alignment/>
    </xf>
    <xf numFmtId="175" fontId="0" fillId="0" borderId="0" xfId="0" applyNumberFormat="1" applyFill="1" applyAlignment="1">
      <alignment/>
    </xf>
    <xf numFmtId="172" fontId="1" fillId="33" borderId="18" xfId="56" applyFont="1" applyFill="1" applyBorder="1" applyAlignment="1">
      <alignment/>
    </xf>
    <xf numFmtId="4" fontId="0" fillId="0" borderId="0" xfId="0" applyNumberFormat="1" applyBorder="1" applyAlignment="1">
      <alignment/>
    </xf>
    <xf numFmtId="172" fontId="0" fillId="0" borderId="0" xfId="0" applyNumberFormat="1" applyBorder="1" applyAlignment="1">
      <alignment/>
    </xf>
    <xf numFmtId="4" fontId="0" fillId="0" borderId="0" xfId="0" applyNumberFormat="1" applyFont="1" applyBorder="1" applyAlignment="1">
      <alignment/>
    </xf>
    <xf numFmtId="4" fontId="1" fillId="0" borderId="11" xfId="0" applyNumberFormat="1" applyFont="1" applyBorder="1" applyAlignment="1">
      <alignment/>
    </xf>
    <xf numFmtId="4" fontId="1" fillId="0" borderId="0" xfId="0" applyNumberFormat="1" applyFont="1" applyBorder="1" applyAlignment="1">
      <alignment/>
    </xf>
    <xf numFmtId="43" fontId="1" fillId="0" borderId="0" xfId="56" applyNumberFormat="1" applyFont="1" applyBorder="1" applyAlignment="1">
      <alignment/>
    </xf>
    <xf numFmtId="0" fontId="1" fillId="33" borderId="19" xfId="0" applyFont="1" applyFill="1" applyBorder="1" applyAlignment="1">
      <alignment/>
    </xf>
    <xf numFmtId="0" fontId="1" fillId="33" borderId="18" xfId="0" applyFont="1" applyFill="1" applyBorder="1" applyAlignment="1">
      <alignment/>
    </xf>
    <xf numFmtId="170" fontId="1" fillId="33" borderId="18" xfId="0" applyNumberFormat="1" applyFont="1" applyFill="1" applyBorder="1" applyAlignment="1">
      <alignment/>
    </xf>
    <xf numFmtId="4" fontId="1" fillId="33" borderId="20" xfId="0" applyNumberFormat="1" applyFont="1" applyFill="1" applyBorder="1" applyAlignment="1">
      <alignment/>
    </xf>
    <xf numFmtId="0" fontId="11" fillId="0" borderId="10" xfId="0" applyFont="1" applyBorder="1" applyAlignment="1">
      <alignment/>
    </xf>
    <xf numFmtId="171" fontId="1" fillId="0" borderId="0" xfId="0" applyNumberFormat="1" applyFont="1" applyBorder="1" applyAlignment="1">
      <alignment/>
    </xf>
    <xf numFmtId="170" fontId="0" fillId="0" borderId="0" xfId="0" applyNumberFormat="1" applyBorder="1" applyAlignment="1">
      <alignment/>
    </xf>
    <xf numFmtId="0" fontId="0" fillId="0" borderId="0" xfId="0" applyBorder="1" applyAlignment="1">
      <alignment wrapText="1"/>
    </xf>
    <xf numFmtId="171" fontId="0" fillId="0" borderId="0" xfId="0" applyNumberFormat="1" applyFont="1" applyBorder="1" applyAlignment="1">
      <alignment/>
    </xf>
    <xf numFmtId="170" fontId="0" fillId="33" borderId="0" xfId="0" applyNumberFormat="1" applyFill="1" applyBorder="1" applyAlignment="1">
      <alignment/>
    </xf>
    <xf numFmtId="0" fontId="1" fillId="0" borderId="0" xfId="0" applyFont="1" applyAlignment="1">
      <alignment horizontal="center"/>
    </xf>
    <xf numFmtId="0" fontId="1" fillId="33" borderId="19" xfId="0" applyFont="1" applyFill="1" applyBorder="1" applyAlignment="1">
      <alignment horizontal="center"/>
    </xf>
    <xf numFmtId="0" fontId="1" fillId="33" borderId="20" xfId="0" applyFont="1" applyFill="1" applyBorder="1" applyAlignment="1">
      <alignment horizontal="center"/>
    </xf>
    <xf numFmtId="4" fontId="1" fillId="0" borderId="11" xfId="0" applyNumberFormat="1" applyFont="1" applyFill="1" applyBorder="1" applyAlignment="1">
      <alignment/>
    </xf>
    <xf numFmtId="0" fontId="0" fillId="0" borderId="11" xfId="0" applyFill="1" applyBorder="1" applyAlignment="1">
      <alignment/>
    </xf>
    <xf numFmtId="0" fontId="3" fillId="0" borderId="0" xfId="0" applyFont="1" applyFill="1" applyBorder="1" applyAlignment="1">
      <alignment/>
    </xf>
    <xf numFmtId="0" fontId="1" fillId="0" borderId="0" xfId="0" applyFont="1" applyFill="1" applyBorder="1" applyAlignment="1">
      <alignment/>
    </xf>
    <xf numFmtId="0" fontId="0" fillId="0" borderId="0" xfId="0" applyFont="1" applyBorder="1" applyAlignment="1">
      <alignment wrapText="1"/>
    </xf>
    <xf numFmtId="0" fontId="1" fillId="0" borderId="16" xfId="0" applyFont="1" applyBorder="1" applyAlignment="1">
      <alignment wrapText="1"/>
    </xf>
    <xf numFmtId="170" fontId="1" fillId="0" borderId="16" xfId="0" applyNumberFormat="1" applyFont="1" applyBorder="1" applyAlignment="1">
      <alignment/>
    </xf>
    <xf numFmtId="4" fontId="11" fillId="0" borderId="11" xfId="0" applyNumberFormat="1" applyFont="1" applyBorder="1" applyAlignment="1">
      <alignment/>
    </xf>
    <xf numFmtId="4" fontId="3" fillId="0" borderId="0" xfId="0" applyNumberFormat="1" applyFont="1" applyBorder="1" applyAlignment="1">
      <alignment vertical="top"/>
    </xf>
    <xf numFmtId="0" fontId="1" fillId="33" borderId="0" xfId="0" applyFont="1" applyFill="1" applyBorder="1" applyAlignment="1">
      <alignment wrapText="1"/>
    </xf>
    <xf numFmtId="0" fontId="0" fillId="33" borderId="0" xfId="0" applyFill="1" applyBorder="1" applyAlignment="1">
      <alignment/>
    </xf>
    <xf numFmtId="0" fontId="11" fillId="34" borderId="21" xfId="0" applyFont="1" applyFill="1" applyBorder="1" applyAlignment="1">
      <alignment/>
    </xf>
    <xf numFmtId="0" fontId="16" fillId="0" borderId="0" xfId="0" applyFont="1" applyBorder="1" applyAlignment="1">
      <alignment/>
    </xf>
    <xf numFmtId="0" fontId="1" fillId="35" borderId="10" xfId="0" applyFont="1" applyFill="1" applyBorder="1" applyAlignment="1">
      <alignment/>
    </xf>
    <xf numFmtId="0" fontId="1" fillId="35" borderId="0" xfId="0" applyFont="1" applyFill="1" applyAlignment="1">
      <alignment/>
    </xf>
    <xf numFmtId="172" fontId="1" fillId="35" borderId="0" xfId="0" applyNumberFormat="1" applyFont="1" applyFill="1" applyAlignment="1">
      <alignment/>
    </xf>
    <xf numFmtId="170" fontId="1" fillId="35" borderId="0" xfId="0" applyNumberFormat="1" applyFont="1" applyFill="1" applyAlignment="1">
      <alignment/>
    </xf>
    <xf numFmtId="0" fontId="11" fillId="34" borderId="0" xfId="0" applyFont="1" applyFill="1" applyBorder="1" applyAlignment="1">
      <alignment/>
    </xf>
    <xf numFmtId="0" fontId="0" fillId="0" borderId="0" xfId="0" applyFont="1" applyFill="1" applyBorder="1" applyAlignment="1">
      <alignment/>
    </xf>
    <xf numFmtId="0" fontId="5" fillId="0" borderId="12" xfId="64" applyFont="1" applyFill="1" applyBorder="1" applyAlignment="1">
      <alignment horizontal="center"/>
      <protection/>
    </xf>
    <xf numFmtId="0" fontId="5" fillId="0" borderId="13" xfId="64" applyFont="1" applyFill="1" applyBorder="1" applyAlignment="1">
      <alignment horizontal="center"/>
      <protection/>
    </xf>
    <xf numFmtId="0" fontId="5" fillId="0" borderId="0" xfId="64" applyFont="1" applyFill="1" applyBorder="1" applyAlignment="1">
      <alignment horizontal="center"/>
      <protection/>
    </xf>
    <xf numFmtId="0" fontId="4" fillId="0" borderId="0" xfId="64" applyFont="1" applyFill="1">
      <alignment/>
      <protection/>
    </xf>
    <xf numFmtId="0" fontId="5" fillId="0" borderId="10" xfId="64" applyFont="1" applyFill="1" applyBorder="1" applyAlignment="1">
      <alignment horizontal="center"/>
      <protection/>
    </xf>
    <xf numFmtId="0" fontId="5" fillId="0" borderId="11" xfId="64" applyFont="1" applyFill="1" applyBorder="1" applyAlignment="1">
      <alignment horizontal="center"/>
      <protection/>
    </xf>
    <xf numFmtId="0" fontId="5" fillId="0" borderId="10" xfId="64" applyFont="1" applyFill="1" applyBorder="1">
      <alignment/>
      <protection/>
    </xf>
    <xf numFmtId="0" fontId="5" fillId="0" borderId="0" xfId="64" applyFont="1" applyFill="1" applyBorder="1">
      <alignment/>
      <protection/>
    </xf>
    <xf numFmtId="0" fontId="4" fillId="0" borderId="0" xfId="64" applyFont="1" applyFill="1" applyBorder="1">
      <alignment/>
      <protection/>
    </xf>
    <xf numFmtId="0" fontId="5" fillId="0" borderId="11" xfId="64" applyFont="1" applyFill="1" applyBorder="1">
      <alignment/>
      <protection/>
    </xf>
    <xf numFmtId="0" fontId="5" fillId="0" borderId="22" xfId="64" applyFont="1" applyFill="1" applyBorder="1" applyAlignment="1">
      <alignment horizontal="center"/>
      <protection/>
    </xf>
    <xf numFmtId="0" fontId="5" fillId="0" borderId="23" xfId="64" applyFont="1" applyFill="1" applyBorder="1" applyAlignment="1">
      <alignment horizontal="center"/>
      <protection/>
    </xf>
    <xf numFmtId="0" fontId="5" fillId="0" borderId="24" xfId="64" applyFont="1" applyFill="1" applyBorder="1" applyAlignment="1">
      <alignment horizontal="center"/>
      <protection/>
    </xf>
    <xf numFmtId="0" fontId="4" fillId="0" borderId="24" xfId="64" applyFont="1" applyFill="1" applyBorder="1">
      <alignment/>
      <protection/>
    </xf>
    <xf numFmtId="0" fontId="5" fillId="0" borderId="25" xfId="64" applyFont="1" applyFill="1" applyBorder="1" applyAlignment="1">
      <alignment horizontal="center"/>
      <protection/>
    </xf>
    <xf numFmtId="0" fontId="4" fillId="0" borderId="0" xfId="64" applyFont="1" applyFill="1" applyBorder="1" applyAlignment="1">
      <alignment horizontal="center"/>
      <protection/>
    </xf>
    <xf numFmtId="0" fontId="4" fillId="0" borderId="13" xfId="64" applyFont="1" applyFill="1" applyBorder="1" applyAlignment="1">
      <alignment horizontal="center"/>
      <protection/>
    </xf>
    <xf numFmtId="0" fontId="6" fillId="0" borderId="13" xfId="64" applyFont="1" applyFill="1" applyBorder="1">
      <alignment/>
      <protection/>
    </xf>
    <xf numFmtId="171" fontId="5" fillId="0" borderId="13" xfId="64" applyNumberFormat="1" applyFont="1" applyFill="1" applyBorder="1">
      <alignment/>
      <protection/>
    </xf>
    <xf numFmtId="170" fontId="5" fillId="0" borderId="14" xfId="64" applyNumberFormat="1" applyFont="1" applyFill="1" applyBorder="1">
      <alignment/>
      <protection/>
    </xf>
    <xf numFmtId="170" fontId="4" fillId="0" borderId="0" xfId="64" applyNumberFormat="1" applyFont="1" applyFill="1">
      <alignment/>
      <protection/>
    </xf>
    <xf numFmtId="170" fontId="5" fillId="0" borderId="0" xfId="64" applyNumberFormat="1" applyFont="1" applyFill="1" applyBorder="1">
      <alignment/>
      <protection/>
    </xf>
    <xf numFmtId="170" fontId="5" fillId="0" borderId="11" xfId="64" applyNumberFormat="1" applyFont="1" applyFill="1" applyBorder="1">
      <alignment/>
      <protection/>
    </xf>
    <xf numFmtId="170" fontId="5" fillId="0" borderId="0" xfId="64" applyNumberFormat="1" applyFont="1" applyFill="1">
      <alignment/>
      <protection/>
    </xf>
    <xf numFmtId="0" fontId="5" fillId="0" borderId="0" xfId="64" applyFont="1" applyFill="1">
      <alignment/>
      <protection/>
    </xf>
    <xf numFmtId="170" fontId="4" fillId="0" borderId="0" xfId="64" applyNumberFormat="1" applyFont="1" applyFill="1" applyBorder="1">
      <alignment/>
      <protection/>
    </xf>
    <xf numFmtId="4" fontId="4" fillId="0" borderId="0" xfId="64" applyNumberFormat="1" applyFont="1" applyFill="1">
      <alignment/>
      <protection/>
    </xf>
    <xf numFmtId="4" fontId="5" fillId="0" borderId="0" xfId="64" applyNumberFormat="1" applyFont="1" applyFill="1">
      <alignment/>
      <protection/>
    </xf>
    <xf numFmtId="173" fontId="4" fillId="0" borderId="0" xfId="64" applyNumberFormat="1" applyFont="1" applyFill="1">
      <alignment/>
      <protection/>
    </xf>
    <xf numFmtId="171" fontId="4" fillId="0" borderId="0" xfId="64" applyNumberFormat="1" applyFont="1" applyFill="1">
      <alignment/>
      <protection/>
    </xf>
    <xf numFmtId="0" fontId="5" fillId="0" borderId="0" xfId="64" applyFont="1" applyFill="1" applyBorder="1" applyAlignment="1">
      <alignment wrapText="1"/>
      <protection/>
    </xf>
    <xf numFmtId="0" fontId="4" fillId="0" borderId="0" xfId="64" applyFont="1" applyFill="1" applyBorder="1" applyAlignment="1">
      <alignment wrapText="1"/>
      <protection/>
    </xf>
    <xf numFmtId="0" fontId="5" fillId="0" borderId="0" xfId="64" applyFont="1" applyBorder="1" applyAlignment="1" applyProtection="1">
      <alignment horizontal="justify" vertical="top" wrapText="1"/>
      <protection/>
    </xf>
    <xf numFmtId="0" fontId="4" fillId="0" borderId="0" xfId="64" applyFont="1" applyBorder="1" applyAlignment="1" applyProtection="1">
      <alignment horizontal="justify" vertical="top" wrapText="1"/>
      <protection/>
    </xf>
    <xf numFmtId="176" fontId="4" fillId="0" borderId="0" xfId="64" applyNumberFormat="1" applyFont="1" applyFill="1">
      <alignment/>
      <protection/>
    </xf>
    <xf numFmtId="43" fontId="4" fillId="0" borderId="0" xfId="64" applyNumberFormat="1" applyFont="1" applyFill="1">
      <alignment/>
      <protection/>
    </xf>
    <xf numFmtId="0" fontId="17" fillId="0" borderId="0" xfId="64" applyFont="1" applyFill="1" applyBorder="1" applyAlignment="1">
      <alignment horizontal="center"/>
      <protection/>
    </xf>
    <xf numFmtId="43" fontId="4" fillId="0" borderId="0" xfId="57" applyFont="1" applyFill="1" applyAlignment="1">
      <alignment/>
    </xf>
    <xf numFmtId="0" fontId="5" fillId="0" borderId="0" xfId="64" applyFont="1" applyBorder="1" applyAlignment="1">
      <alignment horizontal="center"/>
      <protection/>
    </xf>
    <xf numFmtId="0" fontId="4" fillId="0" borderId="0" xfId="64" applyFont="1" applyBorder="1" applyAlignment="1">
      <alignment horizontal="center"/>
      <protection/>
    </xf>
    <xf numFmtId="0" fontId="4" fillId="0" borderId="0" xfId="64" applyFont="1" applyBorder="1" applyAlignment="1">
      <alignment horizontal="justify" vertical="top" wrapText="1"/>
      <protection/>
    </xf>
    <xf numFmtId="170" fontId="4" fillId="0" borderId="0" xfId="57" applyNumberFormat="1" applyFont="1" applyFill="1" applyAlignment="1">
      <alignment/>
    </xf>
    <xf numFmtId="0" fontId="0" fillId="0" borderId="0" xfId="64" applyFont="1" applyBorder="1" applyAlignment="1">
      <alignment vertical="distributed" readingOrder="1"/>
      <protection/>
    </xf>
    <xf numFmtId="0" fontId="4" fillId="0" borderId="0" xfId="64" applyFont="1" applyBorder="1">
      <alignment/>
      <protection/>
    </xf>
    <xf numFmtId="0" fontId="5" fillId="0" borderId="0" xfId="64" applyFont="1" applyBorder="1">
      <alignment/>
      <protection/>
    </xf>
    <xf numFmtId="0" fontId="0" fillId="0" borderId="0" xfId="64" applyBorder="1">
      <alignment/>
      <protection/>
    </xf>
    <xf numFmtId="0" fontId="1" fillId="0" borderId="0" xfId="64" applyFont="1" applyBorder="1">
      <alignment/>
      <protection/>
    </xf>
    <xf numFmtId="0" fontId="5" fillId="0" borderId="0" xfId="64" applyFont="1" applyBorder="1" applyAlignment="1">
      <alignment wrapText="1"/>
      <protection/>
    </xf>
    <xf numFmtId="0" fontId="4" fillId="0" borderId="0" xfId="64" applyFont="1" applyBorder="1" applyAlignment="1">
      <alignment wrapText="1"/>
      <protection/>
    </xf>
    <xf numFmtId="0" fontId="0" fillId="0" borderId="0" xfId="64" applyFont="1" applyBorder="1">
      <alignment/>
      <protection/>
    </xf>
    <xf numFmtId="0" fontId="5" fillId="0" borderId="15" xfId="64" applyFont="1" applyFill="1" applyBorder="1">
      <alignment/>
      <protection/>
    </xf>
    <xf numFmtId="0" fontId="5" fillId="0" borderId="16" xfId="64" applyFont="1" applyFill="1" applyBorder="1">
      <alignment/>
      <protection/>
    </xf>
    <xf numFmtId="0" fontId="4" fillId="0" borderId="16" xfId="64" applyFont="1" applyFill="1" applyBorder="1">
      <alignment/>
      <protection/>
    </xf>
    <xf numFmtId="0" fontId="4" fillId="0" borderId="16" xfId="64" applyFont="1" applyBorder="1" applyAlignment="1" applyProtection="1">
      <alignment horizontal="justify" vertical="top" wrapText="1"/>
      <protection/>
    </xf>
    <xf numFmtId="0" fontId="5" fillId="0" borderId="19" xfId="64" applyFont="1" applyFill="1" applyBorder="1">
      <alignment/>
      <protection/>
    </xf>
    <xf numFmtId="0" fontId="5" fillId="0" borderId="18" xfId="64" applyFont="1" applyFill="1" applyBorder="1">
      <alignment/>
      <protection/>
    </xf>
    <xf numFmtId="0" fontId="4" fillId="0" borderId="18" xfId="64" applyFont="1" applyFill="1" applyBorder="1">
      <alignment/>
      <protection/>
    </xf>
    <xf numFmtId="171" fontId="5" fillId="0" borderId="18" xfId="64" applyNumberFormat="1" applyFont="1" applyFill="1" applyBorder="1">
      <alignment/>
      <protection/>
    </xf>
    <xf numFmtId="170" fontId="5" fillId="0" borderId="20" xfId="64" applyNumberFormat="1" applyFont="1" applyFill="1" applyBorder="1">
      <alignment/>
      <protection/>
    </xf>
    <xf numFmtId="0" fontId="18" fillId="0" borderId="0" xfId="64" applyFont="1" applyFill="1">
      <alignment/>
      <protection/>
    </xf>
    <xf numFmtId="0" fontId="19" fillId="0" borderId="0" xfId="64" applyFont="1" applyFill="1">
      <alignment/>
      <protection/>
    </xf>
    <xf numFmtId="170" fontId="19" fillId="0" borderId="0" xfId="64" applyNumberFormat="1" applyFont="1" applyFill="1">
      <alignment/>
      <protection/>
    </xf>
    <xf numFmtId="43" fontId="5" fillId="0" borderId="0" xfId="64" applyNumberFormat="1" applyFont="1" applyFill="1">
      <alignment/>
      <protection/>
    </xf>
    <xf numFmtId="0" fontId="1" fillId="0" borderId="12" xfId="64" applyFont="1" applyFill="1" applyBorder="1" applyAlignment="1">
      <alignment horizontal="center"/>
      <protection/>
    </xf>
    <xf numFmtId="0" fontId="1" fillId="0" borderId="13" xfId="64" applyFont="1" applyFill="1" applyBorder="1" applyAlignment="1">
      <alignment horizontal="center"/>
      <protection/>
    </xf>
    <xf numFmtId="0" fontId="1" fillId="0" borderId="0" xfId="64" applyFont="1" applyFill="1" applyBorder="1" applyAlignment="1">
      <alignment horizontal="center"/>
      <protection/>
    </xf>
    <xf numFmtId="4" fontId="0" fillId="0" borderId="0" xfId="58" applyNumberFormat="1" applyFont="1" applyFill="1" applyAlignment="1">
      <alignment/>
    </xf>
    <xf numFmtId="4" fontId="0" fillId="0" borderId="0" xfId="64" applyNumberFormat="1" applyFill="1">
      <alignment/>
      <protection/>
    </xf>
    <xf numFmtId="0" fontId="0" fillId="0" borderId="0" xfId="64" applyFill="1">
      <alignment/>
      <protection/>
    </xf>
    <xf numFmtId="0" fontId="1" fillId="0" borderId="10" xfId="64" applyFont="1" applyFill="1" applyBorder="1" applyAlignment="1">
      <alignment horizontal="center"/>
      <protection/>
    </xf>
    <xf numFmtId="0" fontId="0" fillId="0" borderId="15" xfId="64" applyFill="1" applyBorder="1" applyAlignment="1">
      <alignment/>
      <protection/>
    </xf>
    <xf numFmtId="0" fontId="0" fillId="0" borderId="16" xfId="64" applyFill="1" applyBorder="1" applyAlignment="1">
      <alignment/>
      <protection/>
    </xf>
    <xf numFmtId="0" fontId="0" fillId="0" borderId="16" xfId="64" applyFill="1" applyBorder="1">
      <alignment/>
      <protection/>
    </xf>
    <xf numFmtId="0" fontId="0" fillId="0" borderId="16" xfId="64" applyFill="1" applyBorder="1" applyAlignment="1">
      <alignment horizontal="left"/>
      <protection/>
    </xf>
    <xf numFmtId="4" fontId="0" fillId="34" borderId="17" xfId="64" applyNumberFormat="1" applyFill="1" applyBorder="1">
      <alignment/>
      <protection/>
    </xf>
    <xf numFmtId="4" fontId="0" fillId="0" borderId="0" xfId="64" applyNumberFormat="1" applyFill="1" applyBorder="1">
      <alignment/>
      <protection/>
    </xf>
    <xf numFmtId="0" fontId="1" fillId="0" borderId="26" xfId="64" applyFont="1" applyFill="1" applyBorder="1" applyAlignment="1">
      <alignment horizontal="center"/>
      <protection/>
    </xf>
    <xf numFmtId="0" fontId="1" fillId="0" borderId="26" xfId="64" applyFont="1" applyFill="1" applyBorder="1" applyAlignment="1">
      <alignment textRotation="255"/>
      <protection/>
    </xf>
    <xf numFmtId="0" fontId="1" fillId="0" borderId="26" xfId="64" applyFont="1" applyFill="1" applyBorder="1" applyAlignment="1">
      <alignment wrapText="1"/>
      <protection/>
    </xf>
    <xf numFmtId="0" fontId="1" fillId="34" borderId="26" xfId="64" applyFont="1" applyFill="1" applyBorder="1" applyAlignment="1">
      <alignment horizontal="center"/>
      <protection/>
    </xf>
    <xf numFmtId="0" fontId="1" fillId="0" borderId="12" xfId="64" applyFont="1" applyFill="1" applyBorder="1" applyAlignment="1">
      <alignment/>
      <protection/>
    </xf>
    <xf numFmtId="0" fontId="1" fillId="0" borderId="13" xfId="64" applyFont="1" applyFill="1" applyBorder="1" applyAlignment="1">
      <alignment/>
      <protection/>
    </xf>
    <xf numFmtId="0" fontId="0" fillId="0" borderId="13" xfId="64" applyFill="1" applyBorder="1" applyAlignment="1">
      <alignment/>
      <protection/>
    </xf>
    <xf numFmtId="0" fontId="1" fillId="0" borderId="13" xfId="64" applyFont="1" applyFill="1" applyBorder="1" applyAlignment="1">
      <alignment horizontal="left"/>
      <protection/>
    </xf>
    <xf numFmtId="4" fontId="0" fillId="34" borderId="14" xfId="64" applyNumberFormat="1" applyFill="1" applyBorder="1">
      <alignment/>
      <protection/>
    </xf>
    <xf numFmtId="0" fontId="1" fillId="0" borderId="10" xfId="64" applyFont="1" applyFill="1" applyBorder="1" applyAlignment="1">
      <alignment/>
      <protection/>
    </xf>
    <xf numFmtId="0" fontId="1" fillId="0" borderId="0" xfId="64" applyFont="1" applyFill="1" applyBorder="1" applyAlignment="1">
      <alignment/>
      <protection/>
    </xf>
    <xf numFmtId="170" fontId="0" fillId="0" borderId="0" xfId="64" applyNumberFormat="1" applyFill="1" applyBorder="1">
      <alignment/>
      <protection/>
    </xf>
    <xf numFmtId="0" fontId="1" fillId="0" borderId="0" xfId="64" applyFont="1" applyFill="1" applyBorder="1" applyAlignment="1">
      <alignment horizontal="left"/>
      <protection/>
    </xf>
    <xf numFmtId="4" fontId="0" fillId="34" borderId="11" xfId="64" applyNumberFormat="1" applyFont="1" applyFill="1" applyBorder="1">
      <alignment/>
      <protection/>
    </xf>
    <xf numFmtId="4" fontId="0" fillId="0" borderId="0" xfId="64" applyNumberFormat="1" applyFont="1" applyFill="1" applyBorder="1">
      <alignment/>
      <protection/>
    </xf>
    <xf numFmtId="170" fontId="0" fillId="34" borderId="11" xfId="64" applyNumberFormat="1" applyFill="1" applyBorder="1">
      <alignment/>
      <protection/>
    </xf>
    <xf numFmtId="4" fontId="0" fillId="33" borderId="11" xfId="64" applyNumberFormat="1" applyFont="1" applyFill="1" applyBorder="1">
      <alignment/>
      <protection/>
    </xf>
    <xf numFmtId="43" fontId="0" fillId="0" borderId="0" xfId="64" applyNumberFormat="1" applyFill="1">
      <alignment/>
      <protection/>
    </xf>
    <xf numFmtId="4" fontId="0" fillId="33" borderId="0" xfId="58" applyNumberFormat="1" applyFont="1" applyFill="1" applyAlignment="1">
      <alignment/>
    </xf>
    <xf numFmtId="4" fontId="1" fillId="0" borderId="0" xfId="64" applyNumberFormat="1" applyFont="1" applyFill="1" applyBorder="1" applyAlignment="1">
      <alignment horizontal="left"/>
      <protection/>
    </xf>
    <xf numFmtId="4" fontId="0" fillId="36" borderId="0" xfId="58" applyNumberFormat="1" applyFont="1" applyFill="1" applyAlignment="1">
      <alignment/>
    </xf>
    <xf numFmtId="4" fontId="4" fillId="34" borderId="0" xfId="58" applyNumberFormat="1" applyFont="1" applyFill="1" applyBorder="1" applyAlignment="1">
      <alignment/>
    </xf>
    <xf numFmtId="0" fontId="1" fillId="0" borderId="0" xfId="64" applyFont="1" applyFill="1" applyBorder="1" applyAlignment="1">
      <alignment horizontal="left" wrapText="1"/>
      <protection/>
    </xf>
    <xf numFmtId="4" fontId="0" fillId="37" borderId="0" xfId="58" applyNumberFormat="1" applyFont="1" applyFill="1" applyAlignment="1">
      <alignment/>
    </xf>
    <xf numFmtId="0" fontId="1" fillId="0" borderId="0" xfId="64" applyFont="1" applyFill="1" applyBorder="1" applyAlignment="1">
      <alignment horizontal="justify" vertical="justify" wrapText="1"/>
      <protection/>
    </xf>
    <xf numFmtId="0" fontId="1" fillId="34" borderId="0" xfId="64" applyFont="1" applyFill="1" applyBorder="1" applyAlignment="1">
      <alignment horizontal="left" wrapText="1"/>
      <protection/>
    </xf>
    <xf numFmtId="4" fontId="0" fillId="34" borderId="0" xfId="64" applyNumberFormat="1" applyFill="1" applyBorder="1">
      <alignment/>
      <protection/>
    </xf>
    <xf numFmtId="4" fontId="0" fillId="34" borderId="0" xfId="64" applyNumberFormat="1" applyFont="1" applyFill="1" applyBorder="1">
      <alignment/>
      <protection/>
    </xf>
    <xf numFmtId="4" fontId="0" fillId="34" borderId="11" xfId="64" applyNumberFormat="1" applyFill="1" applyBorder="1">
      <alignment/>
      <protection/>
    </xf>
    <xf numFmtId="0" fontId="0" fillId="0" borderId="10" xfId="64" applyFill="1" applyBorder="1" applyAlignment="1">
      <alignment/>
      <protection/>
    </xf>
    <xf numFmtId="0" fontId="0" fillId="0" borderId="0" xfId="64" applyFill="1" applyBorder="1" applyAlignment="1">
      <alignment/>
      <protection/>
    </xf>
    <xf numFmtId="4" fontId="7" fillId="37" borderId="0" xfId="58" applyNumberFormat="1" applyFont="1" applyFill="1" applyBorder="1" applyAlignment="1">
      <alignment/>
    </xf>
    <xf numFmtId="4" fontId="7" fillId="37" borderId="0" xfId="64" applyNumberFormat="1" applyFont="1" applyFill="1" applyBorder="1">
      <alignment/>
      <protection/>
    </xf>
    <xf numFmtId="0" fontId="7" fillId="37" borderId="0" xfId="64" applyFont="1" applyFill="1" applyBorder="1">
      <alignment/>
      <protection/>
    </xf>
    <xf numFmtId="170" fontId="0" fillId="0" borderId="16" xfId="64" applyNumberFormat="1" applyFill="1" applyBorder="1">
      <alignment/>
      <protection/>
    </xf>
    <xf numFmtId="0" fontId="1" fillId="0" borderId="16" xfId="64" applyFont="1" applyFill="1" applyBorder="1" applyAlignment="1">
      <alignment horizontal="center"/>
      <protection/>
    </xf>
    <xf numFmtId="0" fontId="1" fillId="0" borderId="16" xfId="64" applyFont="1" applyFill="1" applyBorder="1" applyAlignment="1">
      <alignment horizontal="left"/>
      <protection/>
    </xf>
    <xf numFmtId="170" fontId="0" fillId="34" borderId="17" xfId="64" applyNumberFormat="1" applyFill="1" applyBorder="1">
      <alignment/>
      <protection/>
    </xf>
    <xf numFmtId="0" fontId="1" fillId="0" borderId="19" xfId="64" applyFont="1" applyFill="1" applyBorder="1" applyAlignment="1">
      <alignment/>
      <protection/>
    </xf>
    <xf numFmtId="0" fontId="1" fillId="0" borderId="18" xfId="64" applyFont="1" applyFill="1" applyBorder="1" applyAlignment="1">
      <alignment/>
      <protection/>
    </xf>
    <xf numFmtId="170" fontId="1" fillId="0" borderId="18" xfId="64" applyNumberFormat="1" applyFont="1" applyFill="1" applyBorder="1">
      <alignment/>
      <protection/>
    </xf>
    <xf numFmtId="0" fontId="1" fillId="0" borderId="18" xfId="64" applyFont="1" applyFill="1" applyBorder="1" applyAlignment="1">
      <alignment horizontal="center"/>
      <protection/>
    </xf>
    <xf numFmtId="0" fontId="1" fillId="0" borderId="18" xfId="64" applyFont="1" applyFill="1" applyBorder="1" applyAlignment="1">
      <alignment horizontal="left"/>
      <protection/>
    </xf>
    <xf numFmtId="170" fontId="12" fillId="34" borderId="20" xfId="64" applyNumberFormat="1" applyFont="1" applyFill="1" applyBorder="1">
      <alignment/>
      <protection/>
    </xf>
    <xf numFmtId="170" fontId="12" fillId="34" borderId="0" xfId="64" applyNumberFormat="1" applyFont="1" applyFill="1" applyBorder="1">
      <alignment/>
      <protection/>
    </xf>
    <xf numFmtId="4" fontId="1" fillId="0" borderId="0" xfId="58" applyNumberFormat="1" applyFont="1" applyFill="1" applyAlignment="1">
      <alignment/>
    </xf>
    <xf numFmtId="4" fontId="1" fillId="0" borderId="0" xfId="64" applyNumberFormat="1" applyFont="1" applyFill="1">
      <alignment/>
      <protection/>
    </xf>
    <xf numFmtId="0" fontId="1" fillId="0" borderId="0" xfId="64" applyFont="1" applyFill="1">
      <alignment/>
      <protection/>
    </xf>
    <xf numFmtId="0" fontId="0" fillId="0" borderId="12" xfId="64" applyFill="1" applyBorder="1" applyAlignment="1">
      <alignment/>
      <protection/>
    </xf>
    <xf numFmtId="0" fontId="20" fillId="0" borderId="10" xfId="64" applyFont="1" applyFill="1" applyBorder="1" applyAlignment="1">
      <alignment/>
      <protection/>
    </xf>
    <xf numFmtId="0" fontId="20" fillId="0" borderId="0" xfId="64" applyFont="1" applyFill="1" applyBorder="1" applyAlignment="1">
      <alignment/>
      <protection/>
    </xf>
    <xf numFmtId="170" fontId="20" fillId="0" borderId="0" xfId="64" applyNumberFormat="1" applyFont="1" applyFill="1" applyBorder="1">
      <alignment/>
      <protection/>
    </xf>
    <xf numFmtId="0" fontId="13" fillId="0" borderId="0" xfId="64" applyFont="1" applyFill="1" applyBorder="1" applyAlignment="1">
      <alignment horizontal="center"/>
      <protection/>
    </xf>
    <xf numFmtId="170" fontId="1" fillId="34" borderId="20" xfId="64" applyNumberFormat="1" applyFont="1" applyFill="1" applyBorder="1">
      <alignment/>
      <protection/>
    </xf>
    <xf numFmtId="170" fontId="1" fillId="34" borderId="0" xfId="64" applyNumberFormat="1" applyFont="1" applyFill="1" applyBorder="1">
      <alignment/>
      <protection/>
    </xf>
    <xf numFmtId="0" fontId="1" fillId="33" borderId="12" xfId="64" applyFont="1" applyFill="1" applyBorder="1" applyAlignment="1">
      <alignment horizontal="center"/>
      <protection/>
    </xf>
    <xf numFmtId="0" fontId="1" fillId="33" borderId="13" xfId="64" applyFont="1" applyFill="1" applyBorder="1" applyAlignment="1">
      <alignment horizontal="left" wrapText="1"/>
      <protection/>
    </xf>
    <xf numFmtId="170" fontId="0" fillId="33" borderId="13" xfId="64" applyNumberFormat="1" applyFill="1" applyBorder="1">
      <alignment/>
      <protection/>
    </xf>
    <xf numFmtId="0" fontId="1" fillId="33" borderId="13" xfId="64" applyFont="1" applyFill="1" applyBorder="1" applyAlignment="1">
      <alignment horizontal="center"/>
      <protection/>
    </xf>
    <xf numFmtId="0" fontId="1" fillId="33" borderId="13" xfId="64" applyFont="1" applyFill="1" applyBorder="1" applyAlignment="1">
      <alignment horizontal="left"/>
      <protection/>
    </xf>
    <xf numFmtId="4" fontId="0" fillId="33" borderId="14" xfId="64" applyNumberFormat="1" applyFill="1" applyBorder="1">
      <alignment/>
      <protection/>
    </xf>
    <xf numFmtId="4" fontId="0" fillId="33" borderId="0" xfId="64" applyNumberFormat="1" applyFill="1" applyBorder="1">
      <alignment/>
      <protection/>
    </xf>
    <xf numFmtId="4" fontId="0" fillId="37" borderId="0" xfId="64" applyNumberFormat="1" applyFill="1">
      <alignment/>
      <protection/>
    </xf>
    <xf numFmtId="0" fontId="0" fillId="37" borderId="0" xfId="64" applyFill="1">
      <alignment/>
      <protection/>
    </xf>
    <xf numFmtId="0" fontId="1" fillId="33" borderId="10" xfId="64" applyFont="1" applyFill="1" applyBorder="1" applyAlignment="1">
      <alignment horizontal="center"/>
      <protection/>
    </xf>
    <xf numFmtId="0" fontId="1" fillId="33" borderId="0" xfId="64" applyFont="1" applyFill="1" applyBorder="1" applyAlignment="1">
      <alignment horizontal="justify" vertical="top" wrapText="1"/>
      <protection/>
    </xf>
    <xf numFmtId="170" fontId="0" fillId="33" borderId="0" xfId="64" applyNumberFormat="1" applyFill="1" applyBorder="1">
      <alignment/>
      <protection/>
    </xf>
    <xf numFmtId="0" fontId="1" fillId="33" borderId="0" xfId="64" applyFont="1" applyFill="1" applyBorder="1" applyAlignment="1">
      <alignment horizontal="center"/>
      <protection/>
    </xf>
    <xf numFmtId="0" fontId="1" fillId="33" borderId="0" xfId="64" applyFont="1" applyFill="1" applyBorder="1" applyAlignment="1">
      <alignment horizontal="left"/>
      <protection/>
    </xf>
    <xf numFmtId="4" fontId="0" fillId="33" borderId="11" xfId="64" applyNumberFormat="1" applyFill="1" applyBorder="1">
      <alignment/>
      <protection/>
    </xf>
    <xf numFmtId="0" fontId="1" fillId="33" borderId="0" xfId="64" applyFont="1" applyFill="1" applyBorder="1" applyAlignment="1">
      <alignment horizontal="left" wrapText="1"/>
      <protection/>
    </xf>
    <xf numFmtId="0" fontId="13" fillId="33" borderId="0" xfId="64" applyFont="1" applyFill="1" applyBorder="1" applyAlignment="1">
      <alignment horizontal="center"/>
      <protection/>
    </xf>
    <xf numFmtId="0" fontId="1" fillId="33" borderId="15" xfId="64" applyFont="1" applyFill="1" applyBorder="1" applyAlignment="1">
      <alignment horizontal="center"/>
      <protection/>
    </xf>
    <xf numFmtId="0" fontId="1" fillId="33" borderId="16" xfId="64" applyFont="1" applyFill="1" applyBorder="1" applyAlignment="1">
      <alignment horizontal="center"/>
      <protection/>
    </xf>
    <xf numFmtId="170" fontId="0" fillId="33" borderId="16" xfId="64" applyNumberFormat="1" applyFill="1" applyBorder="1">
      <alignment/>
      <protection/>
    </xf>
    <xf numFmtId="0" fontId="1" fillId="33" borderId="16" xfId="64" applyFont="1" applyFill="1" applyBorder="1" applyAlignment="1">
      <alignment horizontal="left"/>
      <protection/>
    </xf>
    <xf numFmtId="4" fontId="0" fillId="33" borderId="17" xfId="64" applyNumberFormat="1" applyFont="1" applyFill="1" applyBorder="1">
      <alignment/>
      <protection/>
    </xf>
    <xf numFmtId="4" fontId="0" fillId="33" borderId="0" xfId="64" applyNumberFormat="1" applyFont="1" applyFill="1" applyBorder="1">
      <alignment/>
      <protection/>
    </xf>
    <xf numFmtId="0" fontId="1" fillId="33" borderId="12" xfId="64" applyFont="1" applyFill="1" applyBorder="1" applyAlignment="1">
      <alignment/>
      <protection/>
    </xf>
    <xf numFmtId="0" fontId="1" fillId="33" borderId="13" xfId="64" applyFont="1" applyFill="1" applyBorder="1" applyAlignment="1">
      <alignment/>
      <protection/>
    </xf>
    <xf numFmtId="170" fontId="1" fillId="33" borderId="13" xfId="64" applyNumberFormat="1" applyFont="1" applyFill="1" applyBorder="1">
      <alignment/>
      <protection/>
    </xf>
    <xf numFmtId="170" fontId="1" fillId="33" borderId="14" xfId="64" applyNumberFormat="1" applyFont="1" applyFill="1" applyBorder="1">
      <alignment/>
      <protection/>
    </xf>
    <xf numFmtId="170" fontId="12" fillId="33" borderId="0" xfId="64" applyNumberFormat="1" applyFont="1" applyFill="1" applyBorder="1">
      <alignment/>
      <protection/>
    </xf>
    <xf numFmtId="170" fontId="1" fillId="33" borderId="0" xfId="64" applyNumberFormat="1" applyFont="1" applyFill="1" applyBorder="1">
      <alignment/>
      <protection/>
    </xf>
    <xf numFmtId="4" fontId="1" fillId="37" borderId="0" xfId="58" applyNumberFormat="1" applyFont="1" applyFill="1" applyAlignment="1">
      <alignment/>
    </xf>
    <xf numFmtId="4" fontId="1" fillId="37" borderId="0" xfId="64" applyNumberFormat="1" applyFont="1" applyFill="1">
      <alignment/>
      <protection/>
    </xf>
    <xf numFmtId="0" fontId="1" fillId="37" borderId="0" xfId="64" applyFont="1" applyFill="1">
      <alignment/>
      <protection/>
    </xf>
    <xf numFmtId="0" fontId="1" fillId="0" borderId="12" xfId="64" applyFont="1" applyFill="1" applyBorder="1" applyAlignment="1">
      <alignment horizontal="justify" vertical="top" wrapText="1"/>
      <protection/>
    </xf>
    <xf numFmtId="0" fontId="1" fillId="0" borderId="13" xfId="64" applyFont="1" applyFill="1" applyBorder="1" applyAlignment="1">
      <alignment horizontal="justify" vertical="top" wrapText="1"/>
      <protection/>
    </xf>
    <xf numFmtId="0" fontId="0" fillId="0" borderId="13" xfId="64" applyFill="1" applyBorder="1" applyAlignment="1">
      <alignment horizontal="justify" vertical="top" wrapText="1"/>
      <protection/>
    </xf>
    <xf numFmtId="0" fontId="0" fillId="0" borderId="14" xfId="64" applyFill="1" applyBorder="1" applyAlignment="1">
      <alignment horizontal="justify" vertical="top" wrapText="1"/>
      <protection/>
    </xf>
    <xf numFmtId="0" fontId="1" fillId="0" borderId="0" xfId="64" applyFont="1" applyFill="1" applyBorder="1" applyAlignment="1">
      <alignment horizontal="justify" vertical="top" wrapText="1"/>
      <protection/>
    </xf>
    <xf numFmtId="170" fontId="0" fillId="0" borderId="11" xfId="64" applyNumberFormat="1" applyFill="1" applyBorder="1">
      <alignment/>
      <protection/>
    </xf>
    <xf numFmtId="170" fontId="1" fillId="0" borderId="20" xfId="64" applyNumberFormat="1" applyFont="1" applyFill="1" applyBorder="1">
      <alignment/>
      <protection/>
    </xf>
    <xf numFmtId="0" fontId="13" fillId="33" borderId="16" xfId="64" applyFont="1" applyFill="1" applyBorder="1" applyAlignment="1">
      <alignment horizontal="center"/>
      <protection/>
    </xf>
    <xf numFmtId="0" fontId="1" fillId="33" borderId="19" xfId="64" applyFont="1" applyFill="1" applyBorder="1" applyAlignment="1">
      <alignment/>
      <protection/>
    </xf>
    <xf numFmtId="0" fontId="1" fillId="33" borderId="18" xfId="64" applyFont="1" applyFill="1" applyBorder="1" applyAlignment="1">
      <alignment/>
      <protection/>
    </xf>
    <xf numFmtId="170" fontId="1" fillId="33" borderId="18" xfId="64" applyNumberFormat="1" applyFont="1" applyFill="1" applyBorder="1">
      <alignment/>
      <protection/>
    </xf>
    <xf numFmtId="0" fontId="1" fillId="33" borderId="18" xfId="64" applyFont="1" applyFill="1" applyBorder="1" applyAlignment="1">
      <alignment horizontal="center"/>
      <protection/>
    </xf>
    <xf numFmtId="0" fontId="1" fillId="33" borderId="18" xfId="64" applyFont="1" applyFill="1" applyBorder="1" applyAlignment="1">
      <alignment horizontal="left"/>
      <protection/>
    </xf>
    <xf numFmtId="170" fontId="1" fillId="33" borderId="20" xfId="64" applyNumberFormat="1" applyFont="1" applyFill="1" applyBorder="1">
      <alignment/>
      <protection/>
    </xf>
    <xf numFmtId="0" fontId="1" fillId="33" borderId="12" xfId="64" applyFont="1" applyFill="1" applyBorder="1" applyAlignment="1">
      <alignment horizontal="left"/>
      <protection/>
    </xf>
    <xf numFmtId="0" fontId="1" fillId="33" borderId="12" xfId="64" applyFont="1" applyFill="1" applyBorder="1" applyAlignment="1">
      <alignment horizontal="justify" vertical="top" wrapText="1"/>
      <protection/>
    </xf>
    <xf numFmtId="0" fontId="1" fillId="33" borderId="13" xfId="64" applyFont="1" applyFill="1" applyBorder="1" applyAlignment="1">
      <alignment horizontal="justify" vertical="top" wrapText="1"/>
      <protection/>
    </xf>
    <xf numFmtId="0" fontId="0" fillId="33" borderId="13" xfId="64" applyFill="1" applyBorder="1" applyAlignment="1">
      <alignment horizontal="justify" vertical="top" wrapText="1"/>
      <protection/>
    </xf>
    <xf numFmtId="4" fontId="0" fillId="33" borderId="14" xfId="64" applyNumberFormat="1" applyFont="1" applyFill="1" applyBorder="1">
      <alignment/>
      <protection/>
    </xf>
    <xf numFmtId="0" fontId="1" fillId="33" borderId="10" xfId="64" applyFont="1" applyFill="1" applyBorder="1" applyAlignment="1">
      <alignment horizontal="left"/>
      <protection/>
    </xf>
    <xf numFmtId="0" fontId="0" fillId="33" borderId="10" xfId="64" applyFill="1" applyBorder="1" applyAlignment="1">
      <alignment/>
      <protection/>
    </xf>
    <xf numFmtId="0" fontId="0" fillId="33" borderId="0" xfId="64" applyFill="1" applyBorder="1" applyAlignment="1">
      <alignment/>
      <protection/>
    </xf>
    <xf numFmtId="0" fontId="12" fillId="33" borderId="0" xfId="64" applyFont="1" applyFill="1" applyBorder="1" applyAlignment="1">
      <alignment horizontal="center"/>
      <protection/>
    </xf>
    <xf numFmtId="4" fontId="1" fillId="33" borderId="0" xfId="64" applyNumberFormat="1" applyFont="1" applyFill="1" applyBorder="1" applyAlignment="1">
      <alignment horizontal="left"/>
      <protection/>
    </xf>
    <xf numFmtId="0" fontId="1" fillId="0" borderId="10" xfId="64" applyFont="1" applyFill="1" applyBorder="1" applyAlignment="1">
      <alignment horizontal="justify" vertical="top" wrapText="1"/>
      <protection/>
    </xf>
    <xf numFmtId="0" fontId="0" fillId="0" borderId="0" xfId="64" applyFill="1" applyBorder="1" applyAlignment="1">
      <alignment horizontal="justify" vertical="top" wrapText="1"/>
      <protection/>
    </xf>
    <xf numFmtId="170" fontId="1" fillId="37" borderId="0" xfId="64" applyNumberFormat="1" applyFont="1" applyFill="1" applyBorder="1">
      <alignment/>
      <protection/>
    </xf>
    <xf numFmtId="0" fontId="1" fillId="0" borderId="0" xfId="64" applyFont="1" applyBorder="1" applyAlignment="1">
      <alignment horizontal="left"/>
      <protection/>
    </xf>
    <xf numFmtId="0" fontId="0" fillId="0" borderId="0" xfId="64" applyFill="1" applyBorder="1">
      <alignment/>
      <protection/>
    </xf>
    <xf numFmtId="0" fontId="0" fillId="37" borderId="0" xfId="64" applyFill="1" applyBorder="1">
      <alignment/>
      <protection/>
    </xf>
    <xf numFmtId="0" fontId="1" fillId="0" borderId="0" xfId="64" applyFont="1" applyFill="1" applyBorder="1" applyAlignment="1">
      <alignment horizontal="center" wrapText="1"/>
      <protection/>
    </xf>
    <xf numFmtId="0" fontId="0" fillId="33" borderId="0" xfId="64" applyFill="1" applyBorder="1">
      <alignment/>
      <protection/>
    </xf>
    <xf numFmtId="4" fontId="21" fillId="33" borderId="11" xfId="64" applyNumberFormat="1" applyFont="1" applyFill="1" applyBorder="1">
      <alignment/>
      <protection/>
    </xf>
    <xf numFmtId="4" fontId="21" fillId="33" borderId="0" xfId="64" applyNumberFormat="1" applyFont="1" applyFill="1" applyBorder="1">
      <alignment/>
      <protection/>
    </xf>
    <xf numFmtId="0" fontId="1" fillId="0" borderId="15" xfId="64" applyFont="1" applyFill="1" applyBorder="1" applyAlignment="1">
      <alignment horizontal="center"/>
      <protection/>
    </xf>
    <xf numFmtId="4" fontId="21" fillId="34" borderId="17" xfId="64" applyNumberFormat="1" applyFont="1" applyFill="1" applyBorder="1">
      <alignment/>
      <protection/>
    </xf>
    <xf numFmtId="4" fontId="21" fillId="34" borderId="0" xfId="64" applyNumberFormat="1" applyFont="1" applyFill="1" applyBorder="1">
      <alignment/>
      <protection/>
    </xf>
    <xf numFmtId="0" fontId="1" fillId="33" borderId="10" xfId="64" applyFont="1" applyFill="1" applyBorder="1" applyAlignment="1">
      <alignment horizontal="justify" vertical="top" wrapText="1"/>
      <protection/>
    </xf>
    <xf numFmtId="0" fontId="0" fillId="33" borderId="0" xfId="64" applyFill="1" applyBorder="1" applyAlignment="1">
      <alignment horizontal="justify" vertical="top" wrapText="1"/>
      <protection/>
    </xf>
    <xf numFmtId="0" fontId="13" fillId="33" borderId="0" xfId="64" applyFont="1" applyFill="1" applyBorder="1" applyAlignment="1">
      <alignment horizontal="left"/>
      <protection/>
    </xf>
    <xf numFmtId="0" fontId="0" fillId="33" borderId="10" xfId="64" applyFill="1" applyBorder="1">
      <alignment/>
      <protection/>
    </xf>
    <xf numFmtId="4" fontId="0" fillId="33" borderId="0" xfId="64" applyNumberFormat="1" applyFont="1" applyFill="1">
      <alignment/>
      <protection/>
    </xf>
    <xf numFmtId="4" fontId="0" fillId="37" borderId="0" xfId="64" applyNumberFormat="1" applyFont="1" applyFill="1">
      <alignment/>
      <protection/>
    </xf>
    <xf numFmtId="0" fontId="1" fillId="33" borderId="0" xfId="64" applyFont="1" applyFill="1" applyBorder="1">
      <alignment/>
      <protection/>
    </xf>
    <xf numFmtId="4" fontId="1" fillId="33" borderId="11" xfId="64" applyNumberFormat="1" applyFont="1" applyFill="1" applyBorder="1" applyAlignment="1">
      <alignment horizontal="center"/>
      <protection/>
    </xf>
    <xf numFmtId="4" fontId="1" fillId="33" borderId="0" xfId="64" applyNumberFormat="1" applyFont="1" applyFill="1" applyBorder="1" applyAlignment="1">
      <alignment horizontal="center"/>
      <protection/>
    </xf>
    <xf numFmtId="0" fontId="1" fillId="0" borderId="10" xfId="64" applyFont="1" applyFill="1" applyBorder="1" applyAlignment="1">
      <alignment horizontal="left"/>
      <protection/>
    </xf>
    <xf numFmtId="0" fontId="13" fillId="0" borderId="0" xfId="64" applyFont="1" applyFill="1" applyBorder="1" applyAlignment="1">
      <alignment horizontal="left"/>
      <protection/>
    </xf>
    <xf numFmtId="4" fontId="21" fillId="34" borderId="11" xfId="64" applyNumberFormat="1" applyFont="1" applyFill="1" applyBorder="1">
      <alignment/>
      <protection/>
    </xf>
    <xf numFmtId="0" fontId="0" fillId="34" borderId="0" xfId="64" applyFill="1" applyBorder="1">
      <alignment/>
      <protection/>
    </xf>
    <xf numFmtId="0" fontId="1" fillId="0" borderId="0" xfId="64" applyFont="1" applyFill="1" applyBorder="1">
      <alignment/>
      <protection/>
    </xf>
    <xf numFmtId="4" fontId="1" fillId="34" borderId="11" xfId="64" applyNumberFormat="1" applyFont="1" applyFill="1" applyBorder="1" applyAlignment="1">
      <alignment horizontal="center"/>
      <protection/>
    </xf>
    <xf numFmtId="4" fontId="1" fillId="34" borderId="0" xfId="64" applyNumberFormat="1" applyFont="1" applyFill="1" applyBorder="1" applyAlignment="1">
      <alignment horizontal="center"/>
      <protection/>
    </xf>
    <xf numFmtId="0" fontId="1" fillId="0" borderId="13" xfId="64" applyFont="1" applyFill="1" applyBorder="1" applyAlignment="1">
      <alignment horizontal="justify" vertical="justify" wrapText="1"/>
      <protection/>
    </xf>
    <xf numFmtId="170" fontId="0" fillId="0" borderId="13" xfId="64" applyNumberFormat="1" applyFill="1" applyBorder="1">
      <alignment/>
      <protection/>
    </xf>
    <xf numFmtId="0" fontId="1" fillId="0" borderId="16" xfId="64" applyFont="1" applyFill="1" applyBorder="1" applyAlignment="1">
      <alignment horizontal="justify" vertical="justify" wrapText="1"/>
      <protection/>
    </xf>
    <xf numFmtId="0" fontId="1" fillId="0" borderId="16" xfId="64" applyFont="1" applyFill="1" applyBorder="1" applyAlignment="1">
      <alignment horizontal="left" wrapText="1"/>
      <protection/>
    </xf>
    <xf numFmtId="4" fontId="0" fillId="0" borderId="0" xfId="58" applyNumberFormat="1" applyFont="1" applyFill="1" applyAlignment="1">
      <alignment horizontal="justify" vertical="top" wrapText="1"/>
    </xf>
    <xf numFmtId="0" fontId="0" fillId="0" borderId="0" xfId="64" applyFill="1" applyBorder="1" applyAlignment="1">
      <alignment horizontal="left"/>
      <protection/>
    </xf>
    <xf numFmtId="0" fontId="1" fillId="12" borderId="10" xfId="64" applyFont="1" applyFill="1" applyBorder="1" applyAlignment="1">
      <alignment horizontal="center"/>
      <protection/>
    </xf>
    <xf numFmtId="0" fontId="1" fillId="12" borderId="0" xfId="64" applyFont="1" applyFill="1" applyBorder="1" applyAlignment="1">
      <alignment horizontal="center"/>
      <protection/>
    </xf>
    <xf numFmtId="170" fontId="0" fillId="12" borderId="0" xfId="64" applyNumberFormat="1" applyFill="1" applyBorder="1">
      <alignment/>
      <protection/>
    </xf>
    <xf numFmtId="0" fontId="1" fillId="12" borderId="0" xfId="64" applyFont="1" applyFill="1" applyBorder="1" applyAlignment="1">
      <alignment horizontal="left"/>
      <protection/>
    </xf>
    <xf numFmtId="4" fontId="0" fillId="12" borderId="11" xfId="64" applyNumberFormat="1" applyFont="1" applyFill="1" applyBorder="1">
      <alignment/>
      <protection/>
    </xf>
    <xf numFmtId="4" fontId="0" fillId="12" borderId="0" xfId="64" applyNumberFormat="1" applyFont="1" applyFill="1" applyBorder="1">
      <alignment/>
      <protection/>
    </xf>
    <xf numFmtId="4" fontId="0" fillId="12" borderId="0" xfId="58" applyNumberFormat="1" applyFont="1" applyFill="1" applyAlignment="1">
      <alignment/>
    </xf>
    <xf numFmtId="4" fontId="0" fillId="12" borderId="0" xfId="64" applyNumberFormat="1" applyFill="1">
      <alignment/>
      <protection/>
    </xf>
    <xf numFmtId="0" fontId="0" fillId="12" borderId="0" xfId="64" applyFill="1">
      <alignment/>
      <protection/>
    </xf>
    <xf numFmtId="0" fontId="5" fillId="12" borderId="0" xfId="64" applyFont="1" applyFill="1" applyBorder="1">
      <alignment/>
      <protection/>
    </xf>
    <xf numFmtId="0" fontId="1" fillId="12" borderId="19" xfId="64" applyFont="1" applyFill="1" applyBorder="1" applyAlignment="1">
      <alignment/>
      <protection/>
    </xf>
    <xf numFmtId="0" fontId="1" fillId="12" borderId="18" xfId="64" applyFont="1" applyFill="1" applyBorder="1" applyAlignment="1">
      <alignment/>
      <protection/>
    </xf>
    <xf numFmtId="170" fontId="1" fillId="12" borderId="18" xfId="64" applyNumberFormat="1" applyFont="1" applyFill="1" applyBorder="1">
      <alignment/>
      <protection/>
    </xf>
    <xf numFmtId="0" fontId="1" fillId="12" borderId="18" xfId="64" applyFont="1" applyFill="1" applyBorder="1" applyAlignment="1">
      <alignment horizontal="center"/>
      <protection/>
    </xf>
    <xf numFmtId="0" fontId="1" fillId="12" borderId="18" xfId="64" applyFont="1" applyFill="1" applyBorder="1" applyAlignment="1">
      <alignment horizontal="left"/>
      <protection/>
    </xf>
    <xf numFmtId="170" fontId="1" fillId="12" borderId="20" xfId="64" applyNumberFormat="1" applyFont="1" applyFill="1" applyBorder="1">
      <alignment/>
      <protection/>
    </xf>
    <xf numFmtId="170" fontId="12" fillId="12" borderId="0" xfId="64" applyNumberFormat="1" applyFont="1" applyFill="1" applyBorder="1">
      <alignment/>
      <protection/>
    </xf>
    <xf numFmtId="170" fontId="1" fillId="12" borderId="0" xfId="64" applyNumberFormat="1" applyFont="1" applyFill="1" applyBorder="1">
      <alignment/>
      <protection/>
    </xf>
    <xf numFmtId="4" fontId="22" fillId="34" borderId="11" xfId="64" applyNumberFormat="1" applyFont="1" applyFill="1" applyBorder="1">
      <alignment/>
      <protection/>
    </xf>
    <xf numFmtId="4" fontId="22" fillId="34" borderId="0" xfId="64" applyNumberFormat="1" applyFont="1" applyFill="1" applyBorder="1">
      <alignment/>
      <protection/>
    </xf>
    <xf numFmtId="170" fontId="0" fillId="0" borderId="0" xfId="64" applyNumberFormat="1" applyFont="1" applyFill="1" applyBorder="1">
      <alignment/>
      <protection/>
    </xf>
    <xf numFmtId="170" fontId="0" fillId="33" borderId="14" xfId="64" applyNumberFormat="1" applyFill="1" applyBorder="1">
      <alignment/>
      <protection/>
    </xf>
    <xf numFmtId="4" fontId="0" fillId="33" borderId="0" xfId="64" applyNumberFormat="1" applyFill="1">
      <alignment/>
      <protection/>
    </xf>
    <xf numFmtId="0" fontId="0" fillId="33" borderId="0" xfId="64" applyFill="1">
      <alignment/>
      <protection/>
    </xf>
    <xf numFmtId="170" fontId="0" fillId="33" borderId="11" xfId="64" applyNumberFormat="1" applyFill="1" applyBorder="1">
      <alignment/>
      <protection/>
    </xf>
    <xf numFmtId="4" fontId="1" fillId="33" borderId="0" xfId="64" applyNumberFormat="1" applyFont="1" applyFill="1" applyBorder="1" applyAlignment="1">
      <alignment horizontal="left" wrapText="1"/>
      <protection/>
    </xf>
    <xf numFmtId="0" fontId="1" fillId="33" borderId="19" xfId="64" applyFont="1" applyFill="1" applyBorder="1" applyAlignment="1">
      <alignment horizontal="left"/>
      <protection/>
    </xf>
    <xf numFmtId="170" fontId="0" fillId="33" borderId="18" xfId="64" applyNumberFormat="1" applyFill="1" applyBorder="1">
      <alignment/>
      <protection/>
    </xf>
    <xf numFmtId="170" fontId="0" fillId="33" borderId="27" xfId="64" applyNumberFormat="1" applyFill="1" applyBorder="1">
      <alignment/>
      <protection/>
    </xf>
    <xf numFmtId="172" fontId="0" fillId="0" borderId="13" xfId="58" applyFont="1" applyFill="1" applyBorder="1" applyAlignment="1">
      <alignment/>
    </xf>
    <xf numFmtId="0" fontId="1" fillId="0" borderId="13" xfId="64" applyFont="1" applyFill="1" applyBorder="1" applyAlignment="1">
      <alignment horizontal="left" wrapText="1"/>
      <protection/>
    </xf>
    <xf numFmtId="4" fontId="0" fillId="0" borderId="14" xfId="64" applyNumberFormat="1" applyFill="1" applyBorder="1">
      <alignment/>
      <protection/>
    </xf>
    <xf numFmtId="172" fontId="1" fillId="0" borderId="10" xfId="58" applyFont="1" applyFill="1" applyBorder="1" applyAlignment="1">
      <alignment/>
    </xf>
    <xf numFmtId="172" fontId="1" fillId="0" borderId="0" xfId="58" applyFont="1" applyFill="1" applyBorder="1" applyAlignment="1">
      <alignment/>
    </xf>
    <xf numFmtId="0" fontId="0" fillId="0" borderId="0" xfId="64" applyFont="1" applyBorder="1" applyAlignment="1">
      <alignment horizontal="left" wrapText="1"/>
      <protection/>
    </xf>
    <xf numFmtId="4" fontId="0" fillId="0" borderId="11" xfId="64" applyNumberFormat="1" applyFill="1" applyBorder="1">
      <alignment/>
      <protection/>
    </xf>
    <xf numFmtId="4" fontId="0" fillId="0" borderId="0" xfId="64" applyNumberFormat="1" applyFont="1" applyBorder="1" applyAlignment="1">
      <alignment horizontal="left" wrapText="1"/>
      <protection/>
    </xf>
    <xf numFmtId="4" fontId="7" fillId="0" borderId="0" xfId="64" applyNumberFormat="1" applyFont="1" applyBorder="1" applyAlignment="1">
      <alignment wrapText="1"/>
      <protection/>
    </xf>
    <xf numFmtId="172" fontId="0" fillId="0" borderId="0" xfId="58" applyFont="1" applyFill="1" applyBorder="1" applyAlignment="1">
      <alignment/>
    </xf>
    <xf numFmtId="172" fontId="0" fillId="0" borderId="16" xfId="58" applyFont="1" applyFill="1" applyBorder="1" applyAlignment="1">
      <alignment/>
    </xf>
    <xf numFmtId="0" fontId="0" fillId="0" borderId="16" xfId="64" applyFont="1" applyBorder="1" applyAlignment="1">
      <alignment horizontal="left" wrapText="1"/>
      <protection/>
    </xf>
    <xf numFmtId="4" fontId="0" fillId="0" borderId="17" xfId="64" applyNumberFormat="1" applyFont="1" applyFill="1" applyBorder="1">
      <alignment/>
      <protection/>
    </xf>
    <xf numFmtId="172" fontId="1" fillId="0" borderId="18" xfId="58" applyFont="1" applyFill="1" applyBorder="1" applyAlignment="1">
      <alignment/>
    </xf>
    <xf numFmtId="0" fontId="1" fillId="0" borderId="18" xfId="64" applyFont="1" applyFill="1" applyBorder="1" applyAlignment="1">
      <alignment horizontal="left" wrapText="1"/>
      <protection/>
    </xf>
    <xf numFmtId="170" fontId="1" fillId="38" borderId="20" xfId="64" applyNumberFormat="1" applyFont="1" applyFill="1" applyBorder="1">
      <alignment/>
      <protection/>
    </xf>
    <xf numFmtId="4" fontId="0" fillId="34" borderId="14" xfId="64" applyNumberFormat="1" applyFont="1" applyFill="1" applyBorder="1">
      <alignment/>
      <protection/>
    </xf>
    <xf numFmtId="4" fontId="0" fillId="34" borderId="17" xfId="64" applyNumberFormat="1" applyFont="1" applyFill="1" applyBorder="1">
      <alignment/>
      <protection/>
    </xf>
    <xf numFmtId="172" fontId="0" fillId="0" borderId="0" xfId="58" applyFont="1" applyFill="1" applyBorder="1" applyAlignment="1">
      <alignment/>
    </xf>
    <xf numFmtId="4" fontId="0" fillId="38" borderId="11" xfId="64" applyNumberFormat="1" applyFill="1" applyBorder="1">
      <alignment/>
      <protection/>
    </xf>
    <xf numFmtId="4" fontId="1" fillId="0" borderId="0" xfId="64" applyNumberFormat="1" applyFont="1" applyFill="1" applyBorder="1" applyAlignment="1">
      <alignment horizontal="left" wrapText="1"/>
      <protection/>
    </xf>
    <xf numFmtId="172" fontId="1" fillId="0" borderId="13" xfId="58" applyFont="1" applyFill="1" applyBorder="1" applyAlignment="1">
      <alignment/>
    </xf>
    <xf numFmtId="170" fontId="1" fillId="34" borderId="14" xfId="64" applyNumberFormat="1" applyFont="1" applyFill="1" applyBorder="1">
      <alignment/>
      <protection/>
    </xf>
    <xf numFmtId="172" fontId="1" fillId="0" borderId="12" xfId="58" applyFont="1" applyFill="1" applyBorder="1" applyAlignment="1">
      <alignment/>
    </xf>
    <xf numFmtId="172" fontId="1" fillId="0" borderId="13" xfId="58" applyFont="1" applyFill="1" applyBorder="1" applyAlignment="1">
      <alignment/>
    </xf>
    <xf numFmtId="0" fontId="1" fillId="0" borderId="13" xfId="64" applyFont="1" applyBorder="1" applyAlignment="1">
      <alignment horizontal="left" wrapText="1"/>
      <protection/>
    </xf>
    <xf numFmtId="0" fontId="1" fillId="0" borderId="0" xfId="64" applyFont="1" applyBorder="1" applyAlignment="1">
      <alignment horizontal="left" wrapText="1"/>
      <protection/>
    </xf>
    <xf numFmtId="0" fontId="1" fillId="0" borderId="15" xfId="64" applyFont="1" applyFill="1" applyBorder="1" applyAlignment="1">
      <alignment/>
      <protection/>
    </xf>
    <xf numFmtId="0" fontId="1" fillId="0" borderId="16" xfId="64" applyFont="1" applyFill="1" applyBorder="1" applyAlignment="1">
      <alignment/>
      <protection/>
    </xf>
    <xf numFmtId="172" fontId="1" fillId="0" borderId="16" xfId="58" applyFont="1" applyFill="1" applyBorder="1" applyAlignment="1">
      <alignment/>
    </xf>
    <xf numFmtId="4" fontId="1" fillId="0" borderId="16" xfId="64" applyNumberFormat="1" applyFont="1" applyFill="1" applyBorder="1" applyAlignment="1">
      <alignment horizontal="left" wrapText="1"/>
      <protection/>
    </xf>
    <xf numFmtId="4" fontId="0" fillId="38" borderId="17" xfId="64" applyNumberFormat="1" applyFill="1" applyBorder="1">
      <alignment/>
      <protection/>
    </xf>
    <xf numFmtId="172" fontId="1" fillId="0" borderId="16" xfId="58" applyFont="1" applyFill="1" applyBorder="1" applyAlignment="1">
      <alignment/>
    </xf>
    <xf numFmtId="170" fontId="1" fillId="34" borderId="17" xfId="64" applyNumberFormat="1" applyFont="1" applyFill="1" applyBorder="1">
      <alignment/>
      <protection/>
    </xf>
    <xf numFmtId="172" fontId="0" fillId="0" borderId="0" xfId="58" applyFont="1" applyFill="1" applyBorder="1" applyAlignment="1">
      <alignment horizontal="justify" vertical="top" wrapText="1"/>
    </xf>
    <xf numFmtId="4" fontId="1" fillId="0" borderId="0" xfId="64" applyNumberFormat="1" applyFont="1" applyBorder="1" applyAlignment="1">
      <alignment horizontal="left" wrapText="1"/>
      <protection/>
    </xf>
    <xf numFmtId="0" fontId="1" fillId="0" borderId="19" xfId="64" applyFont="1" applyBorder="1">
      <alignment/>
      <protection/>
    </xf>
    <xf numFmtId="0" fontId="1" fillId="0" borderId="18" xfId="64" applyFont="1" applyBorder="1">
      <alignment/>
      <protection/>
    </xf>
    <xf numFmtId="172" fontId="1" fillId="0" borderId="18" xfId="64" applyNumberFormat="1" applyFont="1" applyBorder="1">
      <alignment/>
      <protection/>
    </xf>
    <xf numFmtId="0" fontId="1" fillId="0" borderId="18" xfId="64" applyFont="1" applyBorder="1" applyAlignment="1">
      <alignment horizontal="center"/>
      <protection/>
    </xf>
    <xf numFmtId="0" fontId="1" fillId="0" borderId="18" xfId="64" applyFont="1" applyBorder="1" applyAlignment="1">
      <alignment horizontal="left" wrapText="1"/>
      <protection/>
    </xf>
    <xf numFmtId="170" fontId="1" fillId="39" borderId="20" xfId="64" applyNumberFormat="1" applyFont="1" applyFill="1" applyBorder="1">
      <alignment/>
      <protection/>
    </xf>
    <xf numFmtId="4" fontId="1" fillId="0" borderId="0" xfId="64" applyNumberFormat="1" applyFont="1">
      <alignment/>
      <protection/>
    </xf>
    <xf numFmtId="0" fontId="1" fillId="0" borderId="0" xfId="64" applyFont="1">
      <alignment/>
      <protection/>
    </xf>
    <xf numFmtId="0" fontId="1" fillId="0" borderId="16" xfId="64" applyFont="1" applyBorder="1" applyAlignment="1">
      <alignment horizontal="left" wrapText="1"/>
      <protection/>
    </xf>
    <xf numFmtId="4" fontId="0" fillId="38" borderId="11" xfId="64" applyNumberFormat="1" applyFont="1" applyFill="1" applyBorder="1">
      <alignment/>
      <protection/>
    </xf>
    <xf numFmtId="0" fontId="1" fillId="0" borderId="28" xfId="64" applyFont="1" applyFill="1" applyBorder="1" applyAlignment="1">
      <alignment/>
      <protection/>
    </xf>
    <xf numFmtId="172" fontId="1" fillId="0" borderId="22" xfId="58" applyFont="1" applyFill="1" applyBorder="1" applyAlignment="1">
      <alignment/>
    </xf>
    <xf numFmtId="43" fontId="1" fillId="0" borderId="0" xfId="64" applyNumberFormat="1" applyFont="1" applyFill="1" applyBorder="1" applyAlignment="1">
      <alignment/>
      <protection/>
    </xf>
    <xf numFmtId="0" fontId="0" fillId="0" borderId="16" xfId="64" applyFill="1" applyBorder="1" applyAlignment="1">
      <alignment horizontal="left" wrapText="1"/>
      <protection/>
    </xf>
    <xf numFmtId="4" fontId="0" fillId="0" borderId="17" xfId="64" applyNumberFormat="1" applyFill="1" applyBorder="1">
      <alignment/>
      <protection/>
    </xf>
    <xf numFmtId="172" fontId="0" fillId="0" borderId="13" xfId="58" applyFont="1" applyFill="1" applyBorder="1" applyAlignment="1">
      <alignment horizontal="justify" vertical="top" wrapText="1"/>
    </xf>
    <xf numFmtId="4" fontId="0" fillId="40" borderId="11" xfId="64" applyNumberFormat="1" applyFill="1" applyBorder="1">
      <alignment/>
      <protection/>
    </xf>
    <xf numFmtId="43" fontId="1" fillId="0" borderId="13" xfId="64" applyNumberFormat="1" applyFont="1" applyFill="1" applyBorder="1" applyAlignment="1">
      <alignment/>
      <protection/>
    </xf>
    <xf numFmtId="0" fontId="0" fillId="0" borderId="0" xfId="64" applyFill="1" applyBorder="1" applyAlignment="1">
      <alignment horizontal="left" wrapText="1"/>
      <protection/>
    </xf>
    <xf numFmtId="4" fontId="4" fillId="34" borderId="14" xfId="64" applyNumberFormat="1" applyFont="1" applyFill="1" applyBorder="1">
      <alignment/>
      <protection/>
    </xf>
    <xf numFmtId="4" fontId="4" fillId="0" borderId="0" xfId="64" applyNumberFormat="1" applyFont="1" applyFill="1" applyBorder="1">
      <alignment/>
      <protection/>
    </xf>
    <xf numFmtId="170" fontId="0" fillId="0" borderId="17" xfId="64" applyNumberFormat="1" applyFill="1" applyBorder="1">
      <alignment/>
      <protection/>
    </xf>
    <xf numFmtId="0" fontId="1" fillId="0" borderId="19" xfId="64" applyFont="1" applyFill="1" applyBorder="1" applyAlignment="1">
      <alignment horizontal="center"/>
      <protection/>
    </xf>
    <xf numFmtId="0" fontId="0" fillId="0" borderId="18" xfId="64" applyFill="1" applyBorder="1">
      <alignment/>
      <protection/>
    </xf>
    <xf numFmtId="0" fontId="0" fillId="0" borderId="18" xfId="64" applyFill="1" applyBorder="1" applyAlignment="1">
      <alignment horizontal="left"/>
      <protection/>
    </xf>
    <xf numFmtId="170" fontId="1" fillId="0" borderId="0" xfId="64" applyNumberFormat="1" applyFont="1" applyFill="1" applyBorder="1">
      <alignment/>
      <protection/>
    </xf>
    <xf numFmtId="170" fontId="1" fillId="0" borderId="13" xfId="64" applyNumberFormat="1" applyFont="1" applyFill="1" applyBorder="1">
      <alignment/>
      <protection/>
    </xf>
    <xf numFmtId="0" fontId="0" fillId="0" borderId="13" xfId="64" applyFill="1" applyBorder="1">
      <alignment/>
      <protection/>
    </xf>
    <xf numFmtId="0" fontId="0" fillId="0" borderId="13" xfId="64" applyFill="1" applyBorder="1" applyAlignment="1">
      <alignment horizontal="left"/>
      <protection/>
    </xf>
    <xf numFmtId="170" fontId="1" fillId="0" borderId="14" xfId="64" applyNumberFormat="1" applyFont="1" applyFill="1" applyBorder="1">
      <alignment/>
      <protection/>
    </xf>
    <xf numFmtId="170" fontId="1" fillId="34" borderId="11" xfId="64" applyNumberFormat="1" applyFont="1" applyFill="1" applyBorder="1">
      <alignment/>
      <protection/>
    </xf>
    <xf numFmtId="0" fontId="1" fillId="0" borderId="15" xfId="64" applyFont="1" applyFill="1" applyBorder="1" applyAlignment="1">
      <alignment horizontal="left"/>
      <protection/>
    </xf>
    <xf numFmtId="170" fontId="1" fillId="0" borderId="16" xfId="64" applyNumberFormat="1" applyFont="1" applyFill="1" applyBorder="1">
      <alignment/>
      <protection/>
    </xf>
    <xf numFmtId="0" fontId="0" fillId="0" borderId="0" xfId="64" applyFill="1" applyAlignment="1">
      <alignment/>
      <protection/>
    </xf>
    <xf numFmtId="0" fontId="0" fillId="0" borderId="0" xfId="64" applyFill="1" applyAlignment="1">
      <alignment horizontal="left"/>
      <protection/>
    </xf>
    <xf numFmtId="4" fontId="0" fillId="34" borderId="0" xfId="64" applyNumberFormat="1" applyFill="1">
      <alignment/>
      <protection/>
    </xf>
    <xf numFmtId="0" fontId="1" fillId="0" borderId="0" xfId="64" applyFont="1" applyFill="1" applyAlignment="1">
      <alignment horizontal="center"/>
      <protection/>
    </xf>
    <xf numFmtId="170" fontId="0" fillId="0" borderId="0" xfId="64" applyNumberFormat="1" applyFill="1">
      <alignment/>
      <protection/>
    </xf>
    <xf numFmtId="0" fontId="0" fillId="0" borderId="0" xfId="0" applyFont="1" applyAlignment="1">
      <alignment horizontal="right"/>
    </xf>
    <xf numFmtId="0" fontId="0" fillId="0" borderId="0" xfId="0" applyFont="1" applyAlignment="1">
      <alignment/>
    </xf>
    <xf numFmtId="0" fontId="23" fillId="41" borderId="12" xfId="0" applyFont="1" applyFill="1" applyBorder="1" applyAlignment="1">
      <alignment horizontal="center" vertical="center" wrapText="1"/>
    </xf>
    <xf numFmtId="0" fontId="23" fillId="41" borderId="26" xfId="0" applyFont="1" applyFill="1" applyBorder="1" applyAlignment="1">
      <alignment horizontal="center" vertical="center" wrapText="1"/>
    </xf>
    <xf numFmtId="0" fontId="23" fillId="41" borderId="13" xfId="0" applyFont="1" applyFill="1" applyBorder="1" applyAlignment="1">
      <alignment horizontal="center" vertical="center" wrapText="1"/>
    </xf>
    <xf numFmtId="4" fontId="23" fillId="41" borderId="13" xfId="0" applyNumberFormat="1" applyFont="1" applyFill="1" applyBorder="1" applyAlignment="1">
      <alignment horizontal="center" vertical="center" wrapText="1"/>
    </xf>
    <xf numFmtId="4" fontId="23" fillId="41" borderId="12" xfId="0" applyNumberFormat="1" applyFont="1" applyFill="1" applyBorder="1" applyAlignment="1">
      <alignment horizontal="center" vertical="center" wrapText="1"/>
    </xf>
    <xf numFmtId="0" fontId="1" fillId="42" borderId="29" xfId="0" applyFont="1" applyFill="1" applyBorder="1" applyAlignment="1">
      <alignment horizontal="right"/>
    </xf>
    <xf numFmtId="0" fontId="2" fillId="42" borderId="30" xfId="0" applyFont="1" applyFill="1" applyBorder="1" applyAlignment="1">
      <alignment/>
    </xf>
    <xf numFmtId="0" fontId="0" fillId="42" borderId="30" xfId="0" applyFont="1" applyFill="1" applyBorder="1" applyAlignment="1">
      <alignment vertical="top" wrapText="1"/>
    </xf>
    <xf numFmtId="4" fontId="1" fillId="42" borderId="30" xfId="0" applyNumberFormat="1" applyFont="1" applyFill="1" applyBorder="1" applyAlignment="1" applyProtection="1">
      <alignment horizontal="right" wrapText="1"/>
      <protection locked="0"/>
    </xf>
    <xf numFmtId="4" fontId="1" fillId="42" borderId="31" xfId="0" applyNumberFormat="1" applyFont="1" applyFill="1" applyBorder="1" applyAlignment="1" applyProtection="1">
      <alignment horizontal="right" wrapText="1"/>
      <protection locked="0"/>
    </xf>
    <xf numFmtId="0" fontId="23" fillId="43" borderId="32" xfId="0" applyFont="1" applyFill="1" applyBorder="1" applyAlignment="1">
      <alignment horizontal="right" vertical="top" wrapText="1"/>
    </xf>
    <xf numFmtId="0" fontId="23" fillId="43" borderId="32" xfId="0" applyFont="1" applyFill="1" applyBorder="1" applyAlignment="1">
      <alignment vertical="top" wrapText="1"/>
    </xf>
    <xf numFmtId="0" fontId="0" fillId="43" borderId="32" xfId="0" applyFont="1" applyFill="1" applyBorder="1" applyAlignment="1">
      <alignment vertical="top" wrapText="1"/>
    </xf>
    <xf numFmtId="4" fontId="1" fillId="43" borderId="32" xfId="0" applyNumberFormat="1" applyFont="1" applyFill="1" applyBorder="1" applyAlignment="1" applyProtection="1">
      <alignment horizontal="right" wrapText="1"/>
      <protection locked="0"/>
    </xf>
    <xf numFmtId="0" fontId="0" fillId="0" borderId="32" xfId="0" applyFont="1" applyFill="1" applyBorder="1" applyAlignment="1">
      <alignment horizontal="right" vertical="top" wrapText="1"/>
    </xf>
    <xf numFmtId="0" fontId="24" fillId="0" borderId="32" xfId="0" applyFont="1" applyFill="1" applyBorder="1" applyAlignment="1">
      <alignment horizontal="justify" vertical="top" wrapText="1"/>
    </xf>
    <xf numFmtId="0" fontId="24" fillId="0" borderId="32" xfId="0" applyFont="1" applyFill="1" applyBorder="1" applyAlignment="1">
      <alignment horizontal="center" vertical="center" wrapText="1"/>
    </xf>
    <xf numFmtId="0" fontId="64" fillId="0" borderId="32" xfId="0" applyFont="1" applyFill="1" applyBorder="1" applyAlignment="1">
      <alignment horizontal="justify" vertical="top" wrapText="1"/>
    </xf>
    <xf numFmtId="171" fontId="24" fillId="0" borderId="32" xfId="0" applyNumberFormat="1" applyFont="1" applyFill="1" applyBorder="1" applyAlignment="1">
      <alignment horizontal="right" vertical="top" wrapText="1"/>
    </xf>
    <xf numFmtId="0" fontId="24" fillId="0" borderId="33" xfId="0" applyFont="1" applyFill="1" applyBorder="1" applyAlignment="1">
      <alignment horizontal="justify" vertical="top" wrapText="1"/>
    </xf>
    <xf numFmtId="0" fontId="65" fillId="0" borderId="32" xfId="0" applyFont="1" applyFill="1" applyBorder="1" applyAlignment="1">
      <alignment horizontal="center" vertical="center" wrapText="1"/>
    </xf>
    <xf numFmtId="0" fontId="0" fillId="0" borderId="32" xfId="0" applyFont="1" applyFill="1" applyBorder="1" applyAlignment="1">
      <alignment horizontal="justify" vertical="top" wrapText="1"/>
    </xf>
    <xf numFmtId="177" fontId="65" fillId="0" borderId="32" xfId="53" applyNumberFormat="1" applyFont="1" applyFill="1" applyBorder="1" applyAlignment="1">
      <alignment horizontal="right" vertical="center" wrapText="1"/>
    </xf>
    <xf numFmtId="177" fontId="65" fillId="0" borderId="32" xfId="62" applyNumberFormat="1" applyFont="1" applyFill="1" applyBorder="1" applyAlignment="1">
      <alignment horizontal="right" vertical="center" wrapText="1"/>
    </xf>
    <xf numFmtId="178" fontId="65" fillId="0" borderId="32" xfId="0" applyNumberFormat="1" applyFont="1" applyFill="1" applyBorder="1" applyAlignment="1">
      <alignment horizontal="right" vertical="center" wrapText="1"/>
    </xf>
    <xf numFmtId="171" fontId="24" fillId="0" borderId="32" xfId="62" applyNumberFormat="1" applyFont="1" applyFill="1" applyBorder="1" applyAlignment="1">
      <alignment horizontal="right" vertical="top"/>
    </xf>
    <xf numFmtId="0" fontId="0" fillId="0" borderId="0" xfId="0" applyFont="1" applyBorder="1" applyAlignment="1">
      <alignment/>
    </xf>
    <xf numFmtId="0" fontId="0" fillId="0" borderId="32" xfId="0" applyFont="1" applyFill="1" applyBorder="1" applyAlignment="1">
      <alignment horizontal="center" vertical="center" wrapText="1"/>
    </xf>
    <xf numFmtId="177" fontId="65" fillId="0" borderId="34" xfId="53" applyNumberFormat="1" applyFont="1" applyFill="1" applyBorder="1" applyAlignment="1">
      <alignment horizontal="right" vertical="center" wrapText="1"/>
    </xf>
    <xf numFmtId="0" fontId="65" fillId="0" borderId="33" xfId="0" applyFont="1" applyFill="1" applyBorder="1" applyAlignment="1">
      <alignment horizontal="center" vertical="center" wrapText="1"/>
    </xf>
    <xf numFmtId="171" fontId="24" fillId="0" borderId="33" xfId="0" applyNumberFormat="1" applyFont="1" applyFill="1" applyBorder="1" applyAlignment="1">
      <alignment horizontal="right" vertical="top" wrapText="1"/>
    </xf>
    <xf numFmtId="0" fontId="23" fillId="43" borderId="32" xfId="0" applyFont="1" applyFill="1" applyBorder="1" applyAlignment="1">
      <alignment horizontal="center" vertical="center" wrapText="1"/>
    </xf>
    <xf numFmtId="0" fontId="23" fillId="43" borderId="32" xfId="0" applyFont="1" applyFill="1" applyBorder="1" applyAlignment="1">
      <alignment horizontal="justify" vertical="center" wrapText="1"/>
    </xf>
    <xf numFmtId="0" fontId="0" fillId="43" borderId="32" xfId="0" applyFont="1" applyFill="1" applyBorder="1" applyAlignment="1">
      <alignment horizontal="center" vertical="top" wrapText="1"/>
    </xf>
    <xf numFmtId="0" fontId="24" fillId="0" borderId="32" xfId="0" applyFont="1" applyFill="1" applyBorder="1" applyAlignment="1">
      <alignment horizontal="center" vertical="center"/>
    </xf>
    <xf numFmtId="0" fontId="25" fillId="42" borderId="32" xfId="0" applyFont="1" applyFill="1" applyBorder="1" applyAlignment="1">
      <alignment horizontal="right" vertical="top" wrapText="1"/>
    </xf>
    <xf numFmtId="0" fontId="26" fillId="42" borderId="32" xfId="0" applyFont="1" applyFill="1" applyBorder="1" applyAlignment="1">
      <alignment vertical="top" wrapText="1"/>
    </xf>
    <xf numFmtId="0" fontId="25" fillId="42" borderId="32" xfId="0" applyFont="1" applyFill="1" applyBorder="1" applyAlignment="1">
      <alignment vertical="top" wrapText="1"/>
    </xf>
    <xf numFmtId="4" fontId="26" fillId="42" borderId="32" xfId="0" applyNumberFormat="1" applyFont="1" applyFill="1" applyBorder="1" applyAlignment="1" applyProtection="1">
      <alignment horizontal="right" wrapText="1"/>
      <protection locked="0"/>
    </xf>
    <xf numFmtId="0" fontId="25" fillId="0" borderId="0" xfId="0" applyFont="1" applyBorder="1" applyAlignment="1">
      <alignment/>
    </xf>
    <xf numFmtId="0" fontId="1" fillId="0" borderId="0" xfId="0" applyFont="1" applyAlignment="1">
      <alignment horizontal="left"/>
    </xf>
    <xf numFmtId="177" fontId="64" fillId="0" borderId="0" xfId="62" applyNumberFormat="1" applyFont="1" applyFill="1" applyBorder="1" applyAlignment="1">
      <alignment horizontal="center" vertical="center"/>
    </xf>
    <xf numFmtId="0" fontId="64" fillId="0" borderId="0" xfId="0" applyFont="1" applyFill="1" applyBorder="1" applyAlignment="1">
      <alignment horizontal="justify" vertical="top" wrapText="1"/>
    </xf>
    <xf numFmtId="0" fontId="1" fillId="0" borderId="0" xfId="0" applyFont="1" applyAlignment="1">
      <alignment horizontal="right"/>
    </xf>
    <xf numFmtId="0" fontId="27" fillId="0" borderId="0" xfId="0" applyFont="1" applyAlignment="1">
      <alignment horizontal="center"/>
    </xf>
    <xf numFmtId="0" fontId="26" fillId="0" borderId="0" xfId="0" applyFont="1" applyAlignment="1">
      <alignment horizontal="center"/>
    </xf>
    <xf numFmtId="0" fontId="25" fillId="0" borderId="0" xfId="0" applyFont="1" applyAlignment="1">
      <alignment horizontal="justify"/>
    </xf>
    <xf numFmtId="0" fontId="66" fillId="21" borderId="27" xfId="0" applyFont="1" applyFill="1" applyBorder="1" applyAlignment="1">
      <alignment horizontal="justify" wrapText="1"/>
    </xf>
    <xf numFmtId="0" fontId="66" fillId="21" borderId="20" xfId="0" applyFont="1" applyFill="1" applyBorder="1" applyAlignment="1">
      <alignment horizontal="justify" wrapText="1"/>
    </xf>
    <xf numFmtId="0" fontId="67" fillId="0" borderId="35" xfId="0" applyFont="1" applyBorder="1" applyAlignment="1">
      <alignment/>
    </xf>
    <xf numFmtId="4" fontId="67" fillId="0" borderId="17" xfId="0" applyNumberFormat="1" applyFont="1" applyBorder="1" applyAlignment="1">
      <alignment horizontal="right"/>
    </xf>
    <xf numFmtId="10" fontId="67" fillId="0" borderId="17" xfId="0" applyNumberFormat="1" applyFont="1" applyBorder="1" applyAlignment="1">
      <alignment horizontal="right"/>
    </xf>
    <xf numFmtId="0" fontId="28" fillId="0" borderId="0" xfId="0" applyFont="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0" fillId="0" borderId="11" xfId="0" applyBorder="1" applyAlignment="1">
      <alignment horizontal="center"/>
    </xf>
    <xf numFmtId="0" fontId="1" fillId="0" borderId="11" xfId="0" applyFont="1" applyBorder="1" applyAlignment="1">
      <alignment horizontal="center"/>
    </xf>
    <xf numFmtId="0" fontId="0" fillId="0" borderId="0" xfId="0" applyBorder="1" applyAlignment="1">
      <alignment horizontal="center"/>
    </xf>
    <xf numFmtId="0" fontId="1" fillId="33" borderId="10" xfId="0" applyFont="1" applyFill="1" applyBorder="1" applyAlignment="1">
      <alignment horizontal="center"/>
    </xf>
    <xf numFmtId="0" fontId="1" fillId="33" borderId="0" xfId="0" applyFont="1" applyFill="1" applyBorder="1" applyAlignment="1">
      <alignment horizontal="center"/>
    </xf>
    <xf numFmtId="0" fontId="1" fillId="0" borderId="10" xfId="0" applyFont="1" applyBorder="1" applyAlignment="1" quotePrefix="1">
      <alignment horizontal="center"/>
    </xf>
    <xf numFmtId="0" fontId="1" fillId="0" borderId="0" xfId="0" applyFont="1" applyBorder="1" applyAlignment="1" quotePrefix="1">
      <alignment horizontal="center"/>
    </xf>
    <xf numFmtId="0" fontId="1" fillId="0" borderId="11" xfId="0" applyFont="1" applyBorder="1" applyAlignment="1" quotePrefix="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4" xfId="0" applyFont="1" applyFill="1" applyBorder="1" applyAlignment="1">
      <alignment horizontal="center"/>
    </xf>
    <xf numFmtId="0" fontId="1" fillId="0" borderId="14" xfId="0" applyFont="1" applyBorder="1" applyAlignment="1">
      <alignment horizontal="center"/>
    </xf>
    <xf numFmtId="0" fontId="1" fillId="33" borderId="15" xfId="0" applyFont="1" applyFill="1" applyBorder="1" applyAlignment="1">
      <alignment horizontal="center"/>
    </xf>
    <xf numFmtId="0" fontId="1" fillId="33" borderId="16" xfId="0" applyFont="1" applyFill="1" applyBorder="1" applyAlignment="1">
      <alignment horizontal="center"/>
    </xf>
    <xf numFmtId="0" fontId="1" fillId="33" borderId="17" xfId="0" applyFont="1" applyFill="1" applyBorder="1" applyAlignment="1">
      <alignment horizontal="center"/>
    </xf>
    <xf numFmtId="0" fontId="0" fillId="0" borderId="16" xfId="0" applyBorder="1" applyAlignment="1">
      <alignment/>
    </xf>
    <xf numFmtId="0" fontId="5" fillId="0" borderId="12" xfId="64" applyFont="1" applyFill="1" applyBorder="1" applyAlignment="1">
      <alignment horizontal="center"/>
      <protection/>
    </xf>
    <xf numFmtId="0" fontId="5" fillId="0" borderId="13" xfId="64" applyFont="1" applyFill="1" applyBorder="1" applyAlignment="1">
      <alignment horizontal="center"/>
      <protection/>
    </xf>
    <xf numFmtId="0" fontId="5" fillId="0" borderId="14" xfId="64" applyFont="1" applyFill="1" applyBorder="1" applyAlignment="1">
      <alignment horizontal="center"/>
      <protection/>
    </xf>
    <xf numFmtId="0" fontId="5" fillId="0" borderId="10" xfId="64" applyFont="1" applyFill="1" applyBorder="1" applyAlignment="1">
      <alignment horizontal="center"/>
      <protection/>
    </xf>
    <xf numFmtId="0" fontId="5" fillId="0" borderId="0" xfId="64" applyFont="1" applyFill="1" applyBorder="1" applyAlignment="1">
      <alignment horizontal="center"/>
      <protection/>
    </xf>
    <xf numFmtId="0" fontId="5" fillId="0" borderId="11" xfId="64" applyFont="1" applyFill="1" applyBorder="1" applyAlignment="1">
      <alignment horizontal="center"/>
      <protection/>
    </xf>
    <xf numFmtId="0" fontId="5" fillId="0" borderId="36" xfId="64" applyFont="1" applyFill="1" applyBorder="1" applyAlignment="1">
      <alignment horizontal="center"/>
      <protection/>
    </xf>
    <xf numFmtId="0" fontId="5" fillId="0" borderId="37" xfId="64" applyFont="1" applyFill="1" applyBorder="1" applyAlignment="1">
      <alignment horizontal="center"/>
      <protection/>
    </xf>
    <xf numFmtId="0" fontId="5" fillId="0" borderId="38" xfId="64" applyFont="1" applyFill="1" applyBorder="1" applyAlignment="1">
      <alignment horizontal="center"/>
      <protection/>
    </xf>
    <xf numFmtId="0" fontId="5" fillId="0" borderId="28" xfId="64" applyFont="1" applyFill="1" applyBorder="1" applyAlignment="1">
      <alignment horizontal="center"/>
      <protection/>
    </xf>
    <xf numFmtId="0" fontId="5" fillId="0" borderId="22" xfId="64" applyFont="1" applyFill="1" applyBorder="1" applyAlignment="1">
      <alignment horizontal="center"/>
      <protection/>
    </xf>
    <xf numFmtId="0" fontId="5" fillId="0" borderId="39" xfId="64" applyFont="1" applyFill="1" applyBorder="1" applyAlignment="1">
      <alignment horizontal="center"/>
      <protection/>
    </xf>
    <xf numFmtId="0" fontId="1" fillId="0" borderId="12" xfId="64" applyFont="1" applyFill="1" applyBorder="1" applyAlignment="1">
      <alignment horizontal="center"/>
      <protection/>
    </xf>
    <xf numFmtId="0" fontId="1" fillId="0" borderId="13" xfId="64" applyFont="1" applyFill="1" applyBorder="1" applyAlignment="1">
      <alignment horizontal="center"/>
      <protection/>
    </xf>
    <xf numFmtId="0" fontId="1" fillId="0" borderId="14" xfId="64" applyFont="1" applyFill="1" applyBorder="1" applyAlignment="1">
      <alignment horizontal="center"/>
      <protection/>
    </xf>
    <xf numFmtId="0" fontId="1" fillId="0" borderId="10" xfId="64" applyFont="1" applyFill="1" applyBorder="1" applyAlignment="1">
      <alignment horizontal="center"/>
      <protection/>
    </xf>
    <xf numFmtId="0" fontId="1" fillId="0" borderId="0" xfId="64" applyFont="1" applyFill="1" applyBorder="1" applyAlignment="1">
      <alignment horizontal="center"/>
      <protection/>
    </xf>
    <xf numFmtId="0" fontId="1" fillId="0" borderId="11" xfId="64" applyFont="1" applyFill="1" applyBorder="1" applyAlignment="1">
      <alignment horizontal="center"/>
      <protection/>
    </xf>
    <xf numFmtId="0" fontId="1" fillId="0" borderId="10" xfId="64" applyFont="1" applyFill="1" applyBorder="1" applyAlignment="1">
      <alignment horizontal="left" wrapText="1"/>
      <protection/>
    </xf>
    <xf numFmtId="0" fontId="1" fillId="0" borderId="0" xfId="64" applyFont="1" applyFill="1" applyBorder="1" applyAlignment="1">
      <alignment horizontal="left" wrapText="1"/>
      <protection/>
    </xf>
    <xf numFmtId="0" fontId="1" fillId="0" borderId="11" xfId="64" applyFont="1" applyFill="1" applyBorder="1" applyAlignment="1">
      <alignment horizontal="left" wrapText="1"/>
      <protection/>
    </xf>
    <xf numFmtId="0" fontId="1" fillId="0" borderId="0" xfId="0" applyFont="1" applyAlignment="1">
      <alignment horizontal="center"/>
    </xf>
    <xf numFmtId="0" fontId="1" fillId="0" borderId="0" xfId="0" applyFont="1" applyAlignment="1">
      <alignment horizontal="center" vertical="center"/>
    </xf>
    <xf numFmtId="0" fontId="24" fillId="0" borderId="33" xfId="0" applyFont="1" applyFill="1" applyBorder="1" applyAlignment="1">
      <alignment horizontal="justify" vertical="top" wrapText="1"/>
    </xf>
    <xf numFmtId="0" fontId="0" fillId="0" borderId="40" xfId="0" applyBorder="1" applyAlignment="1">
      <alignment horizontal="justify" vertical="top" wrapText="1"/>
    </xf>
    <xf numFmtId="0" fontId="24" fillId="0" borderId="33" xfId="0" applyFont="1" applyFill="1" applyBorder="1" applyAlignment="1">
      <alignment horizontal="center" vertical="center" wrapText="1"/>
    </xf>
    <xf numFmtId="0" fontId="0" fillId="0" borderId="40" xfId="0" applyBorder="1" applyAlignment="1">
      <alignment horizontal="center" vertical="center" wrapText="1"/>
    </xf>
    <xf numFmtId="0" fontId="64" fillId="0" borderId="33" xfId="0" applyFont="1" applyFill="1" applyBorder="1" applyAlignment="1">
      <alignment horizontal="justify" vertical="top" wrapText="1"/>
    </xf>
    <xf numFmtId="0" fontId="0" fillId="0" borderId="40" xfId="0" applyFill="1" applyBorder="1" applyAlignment="1">
      <alignment horizontal="justify" vertical="top" wrapText="1"/>
    </xf>
    <xf numFmtId="0" fontId="0" fillId="0" borderId="41" xfId="0" applyBorder="1" applyAlignment="1">
      <alignment horizontal="justify" vertical="top" wrapText="1"/>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41" xfId="0" applyFill="1" applyBorder="1" applyAlignment="1">
      <alignment horizontal="justify" vertical="top" wrapText="1"/>
    </xf>
    <xf numFmtId="0" fontId="0" fillId="0" borderId="41" xfId="0" applyBorder="1" applyAlignment="1">
      <alignment horizontal="center" vertical="center" wrapText="1"/>
    </xf>
    <xf numFmtId="0" fontId="65" fillId="0" borderId="33" xfId="0" applyFont="1" applyFill="1" applyBorder="1" applyAlignment="1">
      <alignment horizontal="center" vertical="center" wrapText="1"/>
    </xf>
    <xf numFmtId="0" fontId="24" fillId="0" borderId="33" xfId="0" applyFont="1" applyFill="1" applyBorder="1" applyAlignment="1">
      <alignment horizontal="center" vertical="center"/>
    </xf>
    <xf numFmtId="0" fontId="64" fillId="0" borderId="32" xfId="0" applyFont="1" applyFill="1" applyBorder="1" applyAlignment="1">
      <alignment horizontal="justify" vertical="top" wrapText="1"/>
    </xf>
    <xf numFmtId="0" fontId="0" fillId="0" borderId="32" xfId="0" applyBorder="1" applyAlignment="1">
      <alignment/>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Hipervínculo 2" xfId="47"/>
    <cellStyle name="Followed Hyperlink" xfId="48"/>
    <cellStyle name="Incorrecto" xfId="49"/>
    <cellStyle name="Comma" xfId="50"/>
    <cellStyle name="Comma [0]" xfId="51"/>
    <cellStyle name="Millares 2" xfId="52"/>
    <cellStyle name="Millares 3" xfId="53"/>
    <cellStyle name="Millares 4" xfId="54"/>
    <cellStyle name="Millares 5" xfId="55"/>
    <cellStyle name="Millares 6" xfId="56"/>
    <cellStyle name="Millares 7" xfId="57"/>
    <cellStyle name="Millares 8" xfId="58"/>
    <cellStyle name="Currency" xfId="59"/>
    <cellStyle name="Currency [0]" xfId="60"/>
    <cellStyle name="Moneda 2" xfId="61"/>
    <cellStyle name="Moneda 2 2" xfId="62"/>
    <cellStyle name="Neutral" xfId="63"/>
    <cellStyle name="Normal 2" xfId="64"/>
    <cellStyle name="Normal 8"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paldo%20Ana%20Maria\Presupuestos%20y%20Modificaciones\Presupuestos%20Extra\PRESUPUESTO%202016\PRESUPUESTO%20EXTRAORDINARIO%201\EXPRESION%20FINANCIERA%20PRESUP%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20Ana%20Maria\Presupuestos%20y%20Modificaciones\Presupuestos%20Extra\PRESUPUESTO%202016\PRESUPUESTO%20EXTRAORDINARIO%201\EXPRESION%20FINANCIERA%20PRESUP%2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paldo%20Ana%20Maria\Presupuestos%20y%20Modificaciones\Presupuestos%20Extra\PRESUPUESTO%202016\PRESUPUESTO%20EXTRAORDINARIO%201\extraordinario\EXPRESION%20FINANCIERA%20PRESUP%2020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paldo%20Ana%20Maria\Presupuestos%20y%20Modificaciones\Presupuestos%20Extra\PRESUPUESTO%202015\PRESUPUESTO%20EXTRAORDINARIO%201\ORIGINAL\EXPRESION%20FINANCIERA%20PRESUP%20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spaldo%20Ana%20Maria\Presupuestos%20y%20Modificaciones\Presupuestos%20Extra\PRESUPUESTO%202016\PRESUPUESTO%20EXTRAORDINARIO%201\extraordinario\PROGRAM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lasific. Económica de Ingresos"/>
      <sheetName val="Detalle General de Egresos"/>
      <sheetName val="ProgramaI"/>
      <sheetName val="Programa II"/>
      <sheetName val="Programa III"/>
      <sheetName val="Programa IV"/>
      <sheetName val="Egresos Programa I General"/>
      <sheetName val="Egresos Programa II General"/>
      <sheetName val="Egresos Programa III General"/>
      <sheetName val="Egresos Programa IV general"/>
      <sheetName val="Origen y Aplicación de Recursos"/>
    </sheetNames>
    <sheetDataSet>
      <sheetData sheetId="8">
        <row r="21">
          <cell r="B21" t="str">
            <v>CONSTRUCCION DE I ETAPA SALON MULTIUSOS SECTOR ESTE SAN RAFAEL</v>
          </cell>
        </row>
        <row r="22">
          <cell r="B22" t="str">
            <v>CONSTRUCCION AREA COMUNAL EL SENDERO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lasific. Económica de Ingresos"/>
      <sheetName val="Detalle General de Egresos"/>
      <sheetName val="ProgramaI"/>
      <sheetName val="Programa II"/>
      <sheetName val="Programa III"/>
      <sheetName val="Programa IV"/>
      <sheetName val="Egresos Programa I General"/>
      <sheetName val="Egresos Programa II General"/>
      <sheetName val="Egresos Programa III General"/>
      <sheetName val="Egresos Programa IV gene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lasific. Económica de Ingresos"/>
      <sheetName val="Detalle General de Egresos"/>
      <sheetName val="ProgramaI"/>
      <sheetName val="Programa II"/>
      <sheetName val="Programa III"/>
      <sheetName val="Programa IV"/>
      <sheetName val="Egresos Programa I General"/>
      <sheetName val="Egresos Programa II General"/>
      <sheetName val="Egresos Programa III General"/>
      <sheetName val="Egresos Programa IV General"/>
      <sheetName val="Origen y Aplicación"/>
      <sheetName val="Hoja1"/>
    </sheetNames>
    <sheetDataSet>
      <sheetData sheetId="0">
        <row r="16">
          <cell r="A16" t="str">
            <v>1.1.2.1.01.00.0.0.000</v>
          </cell>
        </row>
        <row r="17">
          <cell r="A17" t="str">
            <v>1.1.2.2.02.00.0.0.000</v>
          </cell>
        </row>
        <row r="23">
          <cell r="A23" t="str">
            <v>1.1.3.2.01.02.0.0.001</v>
          </cell>
        </row>
        <row r="24">
          <cell r="C24">
            <v>0</v>
          </cell>
        </row>
        <row r="25">
          <cell r="A25" t="str">
            <v>1.1.3.2.01.04.0.0.000</v>
          </cell>
        </row>
        <row r="26">
          <cell r="A26" t="str">
            <v>1.1.3.2.01.05.0.0.000</v>
          </cell>
        </row>
        <row r="29">
          <cell r="A29" t="str">
            <v>1.1.3.2.02.09.0.0.000</v>
          </cell>
        </row>
        <row r="33">
          <cell r="A33" t="str">
            <v>1.1.3.3.01.01.0.0.000</v>
          </cell>
        </row>
        <row r="34">
          <cell r="A34" t="str">
            <v>1.1.3.3.01.02.0.0.000</v>
          </cell>
        </row>
        <row r="40">
          <cell r="A40" t="str">
            <v>1.1.9.1.01.00.0.0.000</v>
          </cell>
          <cell r="C40">
            <v>0</v>
          </cell>
        </row>
        <row r="41">
          <cell r="A41" t="str">
            <v>1.1.9.1.02.00.0.0.000</v>
          </cell>
          <cell r="C41">
            <v>0</v>
          </cell>
        </row>
        <row r="50">
          <cell r="A50" t="str">
            <v>1.3.1.1.05.00.0.0.000</v>
          </cell>
          <cell r="C50">
            <v>0</v>
          </cell>
        </row>
        <row r="56">
          <cell r="A56" t="str">
            <v>1.3.1.2.04.01.1.0.000</v>
          </cell>
        </row>
        <row r="57">
          <cell r="A57" t="str">
            <v>1.3.1.2.04.01.2.0.000</v>
          </cell>
        </row>
        <row r="58">
          <cell r="A58" t="str">
            <v>1.3.1.2.04.09.0.0.000</v>
          </cell>
          <cell r="C58">
            <v>0</v>
          </cell>
        </row>
        <row r="61">
          <cell r="A61" t="str">
            <v>1.3.1.2.05.01.1.0.000</v>
          </cell>
        </row>
        <row r="64">
          <cell r="A64" t="str">
            <v>1.3.1.2.05.02.1.0.000</v>
          </cell>
        </row>
        <row r="67">
          <cell r="A67" t="str">
            <v>1.3.1.2.05.04.1.0.000</v>
          </cell>
        </row>
        <row r="68">
          <cell r="A68" t="str">
            <v>1.3.1.2.05.04.2.0.000</v>
          </cell>
        </row>
        <row r="69">
          <cell r="A69" t="str">
            <v>1.3.1.2.05.04.4.0.000</v>
          </cell>
        </row>
        <row r="70">
          <cell r="A70" t="str">
            <v>1.3.1.2.05.04.5.0.000</v>
          </cell>
        </row>
        <row r="73">
          <cell r="A73" t="str">
            <v>1.3.1.2.09.09.0.0.000</v>
          </cell>
        </row>
        <row r="78">
          <cell r="A78" t="str">
            <v>1.3.1.3.01.01.1.0.000</v>
          </cell>
        </row>
        <row r="81">
          <cell r="A81" t="str">
            <v>1.3.1.3.02.03.1.0.000</v>
          </cell>
        </row>
        <row r="88">
          <cell r="A88" t="str">
            <v>1.3.2.3.01.06.0.0.000</v>
          </cell>
        </row>
        <row r="95">
          <cell r="A95" t="str">
            <v>1.3.3.1.01.01.0.0.000</v>
          </cell>
        </row>
        <row r="97">
          <cell r="A97" t="str">
            <v>1.3.3.1.02.01.0.0.000</v>
          </cell>
        </row>
        <row r="98">
          <cell r="A98" t="str">
            <v>1.3.3.1.09.00.0.0.000</v>
          </cell>
          <cell r="C98">
            <v>0</v>
          </cell>
        </row>
        <row r="103">
          <cell r="A103" t="str">
            <v>1.3.4.1.00.00.0.0.000</v>
          </cell>
          <cell r="C103">
            <v>0</v>
          </cell>
        </row>
        <row r="110">
          <cell r="A110" t="str">
            <v>1.4.1.2.01.00.0.0.000</v>
          </cell>
        </row>
        <row r="111">
          <cell r="A111" t="str">
            <v>1.4.1.2.02,00.0.0.000</v>
          </cell>
          <cell r="B111" t="str">
            <v>Programas comites cantonales de la Persona Joven</v>
          </cell>
        </row>
        <row r="113">
          <cell r="A113" t="str">
            <v>1.4.1.3.01.00.0.0.000</v>
          </cell>
          <cell r="C113">
            <v>0</v>
          </cell>
        </row>
        <row r="121">
          <cell r="A121" t="str">
            <v>2.1.2.1.01.00.0.0.000</v>
          </cell>
        </row>
        <row r="126">
          <cell r="A126" t="str">
            <v>2.2.1.1.00.00.0.0.000</v>
          </cell>
        </row>
        <row r="133">
          <cell r="A133" t="str">
            <v>2.4.1.1.01.00.0.0.000</v>
          </cell>
        </row>
        <row r="134">
          <cell r="A134" t="str">
            <v>2.4.1.1.02.00.0.0.000</v>
          </cell>
          <cell r="B134" t="str">
            <v>Ley 8316 Fondo de Alcantarillados</v>
          </cell>
        </row>
        <row r="137">
          <cell r="A137" t="str">
            <v>2.4.1.2.01.00.0.0.001</v>
          </cell>
          <cell r="B137" t="str">
            <v>Fondo de Desarrollo Social y Asignaciones Familiares</v>
          </cell>
        </row>
        <row r="141">
          <cell r="A141" t="str">
            <v>2.4.1.3.01.00.0.0.001</v>
          </cell>
        </row>
        <row r="147">
          <cell r="A147" t="str">
            <v>2,4.3,1,00,00,0,0,001</v>
          </cell>
          <cell r="B147" t="str">
            <v>Aporte de Cooperación Alemana</v>
          </cell>
        </row>
        <row r="156">
          <cell r="A156" t="str">
            <v>3.3.1.0.00.00.0.0.000</v>
          </cell>
          <cell r="B156" t="str">
            <v>Superavit Libre</v>
          </cell>
          <cell r="C156">
            <v>2960133604.5499997</v>
          </cell>
        </row>
        <row r="158">
          <cell r="C158">
            <v>8497315638.039999</v>
          </cell>
        </row>
        <row r="159">
          <cell r="A159" t="str">
            <v>3.3.2.0.00.00.0.0.001</v>
          </cell>
          <cell r="B159" t="str">
            <v>Partidas Específicas</v>
          </cell>
          <cell r="C159">
            <v>54185484.00000001</v>
          </cell>
        </row>
        <row r="160">
          <cell r="A160" t="str">
            <v>3.3.2.0.00.00.0.0.002</v>
          </cell>
          <cell r="B160" t="str">
            <v>Fondo Plan Lotificación</v>
          </cell>
          <cell r="C160">
            <v>71052681.2</v>
          </cell>
        </row>
        <row r="161">
          <cell r="A161" t="str">
            <v>3.3.2.0.00.00.0.0.003</v>
          </cell>
          <cell r="B161" t="str">
            <v>Seguridad Vial Multas</v>
          </cell>
          <cell r="C161">
            <v>273582471.04</v>
          </cell>
        </row>
        <row r="162">
          <cell r="A162" t="str">
            <v>3.3.2.0.00.00.0.0.004</v>
          </cell>
          <cell r="B162" t="str">
            <v>Fondo de Recolección de Basuras</v>
          </cell>
          <cell r="C162">
            <v>1536429353.04</v>
          </cell>
        </row>
        <row r="163">
          <cell r="A163" t="str">
            <v>3.3.2.0.00.00.0.0.005</v>
          </cell>
          <cell r="B163" t="str">
            <v>Fondo de Parques y Obras de Ornato</v>
          </cell>
          <cell r="C163">
            <v>183021698.17</v>
          </cell>
        </row>
        <row r="164">
          <cell r="A164" t="str">
            <v>3.3.2.0.00.00.0.0.006</v>
          </cell>
          <cell r="B164" t="str">
            <v>Fondo de Alcantarillado Sanitario</v>
          </cell>
          <cell r="C164">
            <v>229764362.12</v>
          </cell>
        </row>
        <row r="165">
          <cell r="A165" t="str">
            <v>3.3.2.0.00.00.0.0.007</v>
          </cell>
          <cell r="B165" t="str">
            <v>Fondo del Acueducto</v>
          </cell>
          <cell r="C165">
            <v>1287697342.63</v>
          </cell>
        </row>
        <row r="166">
          <cell r="A166" t="str">
            <v>3.3.2.0.00.00.0.0.008</v>
          </cell>
          <cell r="B166" t="str">
            <v>Fondo para el acueducto Ley n°8316</v>
          </cell>
          <cell r="C166">
            <v>437413960.81</v>
          </cell>
        </row>
        <row r="167">
          <cell r="A167" t="str">
            <v>3.3.2.0.00.00.0.0.009</v>
          </cell>
          <cell r="B167" t="str">
            <v>Fondo de Ley de Simplificacion y Eficieciencia Tributaria</v>
          </cell>
          <cell r="C167">
            <v>108467361.66</v>
          </cell>
        </row>
        <row r="168">
          <cell r="A168" t="str">
            <v>3.3.2.0.00.00.0.0.010</v>
          </cell>
          <cell r="B168" t="str">
            <v>Fondo Bienes Inmuebles</v>
          </cell>
          <cell r="C168">
            <v>3162412521.67</v>
          </cell>
        </row>
        <row r="169">
          <cell r="A169" t="str">
            <v>3.3.2.0.00.00.0.0.011</v>
          </cell>
          <cell r="B169" t="str">
            <v>Fondo de Desarrollo Municipal, 8% del IBI, Ley Nº 7509</v>
          </cell>
          <cell r="C169">
            <v>28036.54</v>
          </cell>
        </row>
        <row r="170">
          <cell r="A170" t="str">
            <v>3.3.2.0.00.00.0.0.012</v>
          </cell>
          <cell r="B170" t="str">
            <v>Junta Administrativa del Registro Nacional, 3% del IBI, Leyes 7509 y 7729</v>
          </cell>
          <cell r="C170">
            <v>25198862.32</v>
          </cell>
        </row>
        <row r="171">
          <cell r="A171" t="str">
            <v>3.3.2.0.00.00.0.0.013</v>
          </cell>
          <cell r="B171" t="str">
            <v>Instituto de Fomento y Asesoría Municipal, 3% del IBI, Ley Nº 7509</v>
          </cell>
          <cell r="C171">
            <v>10513.7</v>
          </cell>
        </row>
        <row r="172">
          <cell r="A172" t="str">
            <v>3.3.2.0.00.00.0.0.014</v>
          </cell>
          <cell r="B172" t="str">
            <v>Juntas de educación, 10% impuesto territorial y 10% IBI, Leyes 7509 y 7729</v>
          </cell>
          <cell r="C172">
            <v>601314720.56</v>
          </cell>
        </row>
        <row r="173">
          <cell r="A173" t="str">
            <v>3.3.2.0.00.00.0.0.015</v>
          </cell>
          <cell r="B173" t="str">
            <v>Organo de Normalización Técnica, 1% del IBI, Ley Nº 7729</v>
          </cell>
          <cell r="C173">
            <v>8398457.66</v>
          </cell>
        </row>
        <row r="174">
          <cell r="A174" t="str">
            <v>3.3.2.0.00.00.0.0.016</v>
          </cell>
          <cell r="B174" t="str">
            <v>Impuesto al Cemento</v>
          </cell>
          <cell r="C174">
            <v>2067260.44</v>
          </cell>
        </row>
        <row r="175">
          <cell r="A175" t="str">
            <v>3.3.2.0.00.00.0.0.017</v>
          </cell>
          <cell r="B175" t="str">
            <v>Comité Cantonal de Deportes</v>
          </cell>
          <cell r="C175">
            <v>56028993.54</v>
          </cell>
        </row>
        <row r="176">
          <cell r="A176" t="str">
            <v>3.3.2.0.00.00.0.0.018</v>
          </cell>
          <cell r="B176" t="str">
            <v>Fondo Servico de Aseo de Vias </v>
          </cell>
        </row>
        <row r="177">
          <cell r="A177" t="str">
            <v>3.3.2.0.00.00.0.0.019</v>
          </cell>
          <cell r="B177" t="str">
            <v>BID</v>
          </cell>
        </row>
        <row r="178">
          <cell r="A178" t="str">
            <v>3.3.2.0.00.00.0.0.020</v>
          </cell>
          <cell r="B178" t="str">
            <v>Ley Nº7788 10% aporte CONAGEBIO</v>
          </cell>
          <cell r="C178">
            <v>849980.81</v>
          </cell>
        </row>
        <row r="179">
          <cell r="A179" t="str">
            <v>3.3.2.0.00.00.0.0.021</v>
          </cell>
          <cell r="B179" t="str">
            <v>Ley Nº7788 70% aporte Fondo Parques Nacionales</v>
          </cell>
          <cell r="C179">
            <v>5354879.11</v>
          </cell>
        </row>
        <row r="180">
          <cell r="A180" t="str">
            <v>3.3.2.0.00.00.0.0.022</v>
          </cell>
          <cell r="B180" t="str">
            <v>Proyectos y programas para la Persona Joven </v>
          </cell>
          <cell r="C180">
            <v>11393347.6</v>
          </cell>
        </row>
        <row r="181">
          <cell r="A181" t="str">
            <v>3.3.2.0.00.00.0.0.023</v>
          </cell>
          <cell r="B181" t="str">
            <v>Consejo Nacional de Personas con Discapacidad (CONAPDIS) Ley N°9303</v>
          </cell>
          <cell r="C181">
            <v>93180622.11</v>
          </cell>
        </row>
        <row r="182">
          <cell r="A182" t="str">
            <v>3.3.2.0.00.00.0.0.024</v>
          </cell>
          <cell r="B182" t="str">
            <v>Fondo de Mantenimiento y Conservación de Caminos</v>
          </cell>
        </row>
        <row r="183">
          <cell r="A183" t="str">
            <v>3.3.2.0.00.00.0.0.025</v>
          </cell>
          <cell r="B183" t="str">
            <v>Fondo de Desarrollo Social y Asignaciones Familiares (red de Cuido)</v>
          </cell>
          <cell r="C183">
            <v>11550635.6</v>
          </cell>
        </row>
        <row r="184">
          <cell r="A184" t="str">
            <v>3.3.2.0.00.00.0.0.026</v>
          </cell>
          <cell r="B184" t="str">
            <v>Fondo Mercado</v>
          </cell>
          <cell r="C184">
            <v>14072667.470000006</v>
          </cell>
        </row>
        <row r="185">
          <cell r="A185" t="str">
            <v>3.3.2.0.00.00.0.0.027</v>
          </cell>
          <cell r="B185" t="str">
            <v>Fondo de Alcantarillado Pluvial</v>
          </cell>
          <cell r="C185">
            <v>243839424.24</v>
          </cell>
        </row>
        <row r="186">
          <cell r="A186" t="str">
            <v>3.3.2.0.00.00.0.0.028</v>
          </cell>
          <cell r="B186" t="str">
            <v>MAG</v>
          </cell>
          <cell r="C186">
            <v>80000000</v>
          </cell>
        </row>
      </sheetData>
      <sheetData sheetId="2">
        <row r="10">
          <cell r="E10">
            <v>14382500</v>
          </cell>
        </row>
        <row r="12">
          <cell r="E12">
            <v>7305000</v>
          </cell>
        </row>
        <row r="16">
          <cell r="E16">
            <v>42216125</v>
          </cell>
        </row>
        <row r="18">
          <cell r="E18">
            <v>870326516.1099999</v>
          </cell>
        </row>
        <row r="22">
          <cell r="B22" t="str">
            <v>Organo Normalización Técnica M.de Hacienda </v>
          </cell>
          <cell r="E22">
            <v>8398457.66</v>
          </cell>
        </row>
        <row r="24">
          <cell r="B24" t="str">
            <v>Aporte Junta Admva.Registro Nac. Ley 7509y 7729</v>
          </cell>
          <cell r="E24">
            <v>25198862.32</v>
          </cell>
        </row>
        <row r="25">
          <cell r="B25" t="str">
            <v>CONAGEBIO (10% de la Ley 7788)</v>
          </cell>
          <cell r="E25">
            <v>849980.81</v>
          </cell>
        </row>
        <row r="26">
          <cell r="B26" t="str">
            <v>Fondo para Parques Nacionales</v>
          </cell>
          <cell r="E26">
            <v>5354879.11</v>
          </cell>
        </row>
        <row r="28">
          <cell r="B28" t="str">
            <v>Aporte a IFAM, Ley Nº 7509 </v>
          </cell>
        </row>
        <row r="29">
          <cell r="B29" t="str">
            <v>Juntas de Educación, Ley 7509 y 7729</v>
          </cell>
          <cell r="E29">
            <v>601314720.56</v>
          </cell>
        </row>
        <row r="30">
          <cell r="B30" t="str">
            <v>Consejo Nacional de Personas con Discapacidad (CONAPDIS) Ley N°9303</v>
          </cell>
          <cell r="E30">
            <v>93180622.11</v>
          </cell>
        </row>
        <row r="32">
          <cell r="B32" t="str">
            <v>Comité Cantonal Deportes y Recreación </v>
          </cell>
          <cell r="E32">
            <v>76028993.53999999</v>
          </cell>
        </row>
        <row r="33">
          <cell r="B33" t="str">
            <v>FEDOMA</v>
          </cell>
          <cell r="E33">
            <v>0</v>
          </cell>
        </row>
        <row r="46">
          <cell r="B46" t="str">
            <v>Reintegros o devoluciones</v>
          </cell>
          <cell r="E46">
            <v>0</v>
          </cell>
        </row>
        <row r="48">
          <cell r="E48">
            <v>38550.240000000005</v>
          </cell>
        </row>
        <row r="50">
          <cell r="E50">
            <v>10513.7</v>
          </cell>
        </row>
        <row r="53">
          <cell r="B53" t="str">
            <v>Fondo de Desarrollo Municipal Ley 7509</v>
          </cell>
          <cell r="E53">
            <v>28036.54</v>
          </cell>
        </row>
      </sheetData>
      <sheetData sheetId="3">
        <row r="8">
          <cell r="E8">
            <v>6763907.976500001</v>
          </cell>
        </row>
        <row r="10">
          <cell r="E10">
            <v>386538417.21000004</v>
          </cell>
        </row>
        <row r="12">
          <cell r="E12">
            <v>55892519.12</v>
          </cell>
        </row>
        <row r="16">
          <cell r="E16">
            <v>457856834</v>
          </cell>
        </row>
        <row r="18">
          <cell r="E18">
            <v>751339970</v>
          </cell>
        </row>
        <row r="33">
          <cell r="E33">
            <v>54852681.2</v>
          </cell>
        </row>
      </sheetData>
      <sheetData sheetId="4">
        <row r="10">
          <cell r="E10">
            <v>628879894.85</v>
          </cell>
        </row>
        <row r="12">
          <cell r="E12">
            <v>135440119</v>
          </cell>
        </row>
        <row r="16">
          <cell r="E16">
            <v>5490203036.529999</v>
          </cell>
        </row>
        <row r="27">
          <cell r="E27">
            <v>2123645216.31</v>
          </cell>
        </row>
        <row r="29">
          <cell r="B29" t="str">
            <v>Transferencias de Capital al Gobierno Central</v>
          </cell>
        </row>
        <row r="33">
          <cell r="B33" t="str">
            <v>IFAM Ley 7509</v>
          </cell>
        </row>
        <row r="36">
          <cell r="B36" t="str">
            <v>Fondo de Desarrollo Municipal Ley 7509</v>
          </cell>
        </row>
        <row r="38">
          <cell r="E38">
            <v>1850645216.31</v>
          </cell>
        </row>
        <row r="43">
          <cell r="E43">
            <v>377582471.04</v>
          </cell>
        </row>
      </sheetData>
      <sheetData sheetId="5">
        <row r="16">
          <cell r="E16">
            <v>54185484</v>
          </cell>
        </row>
      </sheetData>
      <sheetData sheetId="6">
        <row r="8">
          <cell r="E8">
            <v>81687500</v>
          </cell>
        </row>
        <row r="10">
          <cell r="E10">
            <v>0</v>
          </cell>
        </row>
        <row r="12">
          <cell r="E12">
            <v>42216125</v>
          </cell>
        </row>
      </sheetData>
      <sheetData sheetId="7">
        <row r="11">
          <cell r="B11" t="str">
            <v>Aseo de Vías y Sitios Públicos</v>
          </cell>
          <cell r="C11">
            <v>0</v>
          </cell>
        </row>
        <row r="13">
          <cell r="B13" t="str">
            <v>Recolección de Basuras</v>
          </cell>
          <cell r="C13">
            <v>654859970</v>
          </cell>
        </row>
        <row r="15">
          <cell r="B15" t="str">
            <v>Parques Obras de Ornato</v>
          </cell>
          <cell r="C15">
            <v>50500000</v>
          </cell>
        </row>
        <row r="17">
          <cell r="B17" t="str">
            <v>Acueductos</v>
          </cell>
          <cell r="C17">
            <v>343036951.7065</v>
          </cell>
        </row>
        <row r="19">
          <cell r="B19" t="str">
            <v>Mercados, Plazas y Ferias</v>
          </cell>
          <cell r="C19">
            <v>3950000</v>
          </cell>
        </row>
        <row r="21">
          <cell r="B21" t="str">
            <v>Educativos, Culturales y Deportivos</v>
          </cell>
          <cell r="C21">
            <v>186000000</v>
          </cell>
        </row>
        <row r="23">
          <cell r="B23" t="str">
            <v>Servicios Sociales Complementarios</v>
          </cell>
          <cell r="C23">
            <v>189784983.56</v>
          </cell>
        </row>
        <row r="25">
          <cell r="B25" t="str">
            <v>Estacionamientos y Terminales</v>
          </cell>
          <cell r="C25">
            <v>21000000</v>
          </cell>
        </row>
        <row r="27">
          <cell r="B27" t="str">
            <v>Alcantarillados Sanitarios</v>
          </cell>
          <cell r="C27">
            <v>9123000</v>
          </cell>
        </row>
        <row r="29">
          <cell r="B29" t="str">
            <v>Reparaciones Menores de Maquinaria y Equipo</v>
          </cell>
        </row>
        <row r="31">
          <cell r="B31" t="str">
            <v>Seguridad y Vigilancia en la Comunidad</v>
          </cell>
          <cell r="C31">
            <v>63950000</v>
          </cell>
        </row>
        <row r="33">
          <cell r="B33" t="str">
            <v>Protección del Medio Ambiente</v>
          </cell>
        </row>
        <row r="35">
          <cell r="C35">
            <v>0</v>
          </cell>
        </row>
        <row r="37">
          <cell r="B37" t="str">
            <v>Atención Emergencias Cantonales</v>
          </cell>
        </row>
        <row r="39">
          <cell r="B39" t="str">
            <v>Por incumplimiento de Deberes de los Propietarios BI</v>
          </cell>
          <cell r="C39">
            <v>0</v>
          </cell>
        </row>
        <row r="41">
          <cell r="B41" t="str">
            <v>Alcantarillado Pluvial</v>
          </cell>
          <cell r="C41">
            <v>191039424.24</v>
          </cell>
        </row>
        <row r="43">
          <cell r="B43" t="str">
            <v>Aporte en Especie para Servicios Y Proyectos Comunitarios</v>
          </cell>
        </row>
      </sheetData>
      <sheetData sheetId="8">
        <row r="13">
          <cell r="B13" t="str">
            <v>III-01-01</v>
          </cell>
          <cell r="C13">
            <v>0</v>
          </cell>
        </row>
        <row r="14">
          <cell r="B14" t="str">
            <v>III-01-02</v>
          </cell>
          <cell r="C14">
            <v>0</v>
          </cell>
        </row>
        <row r="15">
          <cell r="B15" t="str">
            <v>III-01-03</v>
          </cell>
          <cell r="C15">
            <v>0</v>
          </cell>
        </row>
        <row r="16">
          <cell r="B16" t="str">
            <v>III-01-04</v>
          </cell>
          <cell r="C16">
            <v>0</v>
          </cell>
        </row>
        <row r="17">
          <cell r="B17" t="str">
            <v>III-01-05</v>
          </cell>
          <cell r="C17">
            <v>0</v>
          </cell>
        </row>
        <row r="18">
          <cell r="B18" t="str">
            <v>III-01-06</v>
          </cell>
          <cell r="C18">
            <v>0</v>
          </cell>
        </row>
        <row r="20">
          <cell r="B20" t="str">
            <v>Construcción y equipamiento de Centro de Cuido y Desrrollo infantil del Cantón de Alajuela</v>
          </cell>
          <cell r="C20">
            <v>11550635.6</v>
          </cell>
        </row>
        <row r="21">
          <cell r="B21" t="str">
            <v>Construcción del Centro Agricola</v>
          </cell>
          <cell r="C21">
            <v>80000000</v>
          </cell>
        </row>
        <row r="22">
          <cell r="B22" t="str">
            <v>Estación Hospital San Rafael tren Urbano Metropolitano</v>
          </cell>
          <cell r="C22">
            <v>10000000</v>
          </cell>
        </row>
        <row r="23">
          <cell r="B23" t="str">
            <v>Estación de Autobuses Distritales de Alajuela Fecosa</v>
          </cell>
          <cell r="C23">
            <v>1000300000</v>
          </cell>
        </row>
        <row r="24">
          <cell r="B24" t="str">
            <v>Construcción Salón Comunal Villa Elia</v>
          </cell>
          <cell r="C24">
            <v>3579629</v>
          </cell>
        </row>
        <row r="25">
          <cell r="B25" t="str">
            <v>Remodelacion del Mercado Municipal</v>
          </cell>
          <cell r="C25">
            <v>10122667.47</v>
          </cell>
        </row>
        <row r="26">
          <cell r="B26" t="str">
            <v>Construcción I etapa Salón Multiusos San Rafael</v>
          </cell>
          <cell r="C26">
            <v>82972000</v>
          </cell>
        </row>
        <row r="27">
          <cell r="B27" t="str">
            <v>Implementación Plan Municipla de Gestión de Residuos</v>
          </cell>
          <cell r="C27">
            <v>600000000</v>
          </cell>
        </row>
        <row r="28">
          <cell r="B28" t="str">
            <v>Mejoras Areas Recreativas en El salón Comunal de Carrizal</v>
          </cell>
          <cell r="C28">
            <v>5000000</v>
          </cell>
        </row>
        <row r="41">
          <cell r="C41">
            <v>18500000</v>
          </cell>
        </row>
        <row r="42">
          <cell r="C42">
            <v>0</v>
          </cell>
        </row>
        <row r="43">
          <cell r="B43" t="str">
            <v>Mantenimiento Periódico de la Red Vial Cantonal</v>
          </cell>
          <cell r="C43">
            <v>328458503.76</v>
          </cell>
        </row>
        <row r="44">
          <cell r="B44" t="str">
            <v>III-02-04</v>
          </cell>
          <cell r="C44">
            <v>0</v>
          </cell>
        </row>
        <row r="45">
          <cell r="B45" t="str">
            <v>Construcción puente aéreo en el INVU Las Cañas</v>
          </cell>
          <cell r="C45">
            <v>150000000</v>
          </cell>
        </row>
        <row r="46">
          <cell r="B46" t="str">
            <v>Construcción de Rampas de Acceso y Señalización Vial Puentes Carbonal y Tenería </v>
          </cell>
          <cell r="C46">
            <v>60000000</v>
          </cell>
        </row>
        <row r="47">
          <cell r="B47" t="str">
            <v>Construcción de Pantalla Anclada en Calle el Cerro Sabanilla</v>
          </cell>
          <cell r="C47">
            <v>500000000</v>
          </cell>
        </row>
        <row r="48">
          <cell r="B48" t="str">
            <v>Construcción de Bastiones en el Puente San Fernando de Sarapiqui</v>
          </cell>
          <cell r="C48">
            <v>150000000</v>
          </cell>
        </row>
        <row r="49">
          <cell r="B49" t="str">
            <v>Costrucción Rampas de Acceso y Señalización Casa Phillips</v>
          </cell>
          <cell r="C49">
            <v>62000000</v>
          </cell>
        </row>
        <row r="50">
          <cell r="B50" t="str">
            <v>Construcción de Cunetas Revestidas Calle La Reforma</v>
          </cell>
          <cell r="C50">
            <v>95000000</v>
          </cell>
        </row>
        <row r="51">
          <cell r="B51" t="str">
            <v>Instalación de Paradas de Distrito San Rafael</v>
          </cell>
          <cell r="C51">
            <v>15000000</v>
          </cell>
        </row>
        <row r="52">
          <cell r="B52" t="str">
            <v>Obra de Infrestructura vial complementaria em la Comunidad de Monserrat</v>
          </cell>
          <cell r="C52">
            <v>200000000</v>
          </cell>
        </row>
        <row r="53">
          <cell r="B53" t="str">
            <v>Construcción de Puente Santa Rita</v>
          </cell>
          <cell r="C53">
            <v>156000000</v>
          </cell>
        </row>
        <row r="54">
          <cell r="B54" t="str">
            <v>Instalacion Parada de Autobus de Río Segundo</v>
          </cell>
          <cell r="C54">
            <v>5000000</v>
          </cell>
        </row>
        <row r="55">
          <cell r="B55" t="str">
            <v>Construcción Cordón y Caño en Cristo de Piedra San Rafael</v>
          </cell>
          <cell r="C55">
            <v>10000000</v>
          </cell>
        </row>
        <row r="69">
          <cell r="B69" t="str">
            <v>III-05-01</v>
          </cell>
          <cell r="C69">
            <v>0</v>
          </cell>
        </row>
        <row r="70">
          <cell r="B70" t="str">
            <v>III-05-02</v>
          </cell>
          <cell r="C70">
            <v>0</v>
          </cell>
        </row>
        <row r="71">
          <cell r="B71" t="str">
            <v>III-05-03</v>
          </cell>
          <cell r="C71">
            <v>0</v>
          </cell>
        </row>
        <row r="72">
          <cell r="B72" t="str">
            <v>III-05-04</v>
          </cell>
          <cell r="C72">
            <v>0</v>
          </cell>
        </row>
        <row r="73">
          <cell r="B73" t="str">
            <v>III-05-05</v>
          </cell>
          <cell r="C73">
            <v>0</v>
          </cell>
        </row>
        <row r="74">
          <cell r="B74" t="str">
            <v>III-05-06</v>
          </cell>
          <cell r="C74">
            <v>0</v>
          </cell>
        </row>
        <row r="75">
          <cell r="C75">
            <v>0</v>
          </cell>
        </row>
        <row r="76">
          <cell r="B76" t="str">
            <v>III-05-08</v>
          </cell>
          <cell r="C76">
            <v>0</v>
          </cell>
        </row>
        <row r="77">
          <cell r="B77" t="str">
            <v>III-05-09</v>
          </cell>
          <cell r="C77">
            <v>0</v>
          </cell>
        </row>
        <row r="78">
          <cell r="B78" t="str">
            <v>Mejoras Sistema de Alcantarillado Sanitario Barrio los Angeles</v>
          </cell>
          <cell r="C78">
            <v>12000000</v>
          </cell>
        </row>
        <row r="79">
          <cell r="B79" t="str">
            <v>Ley 8316 Mejoras Sistema Pluvial la Julieta</v>
          </cell>
          <cell r="C79">
            <v>23000000</v>
          </cell>
        </row>
        <row r="80">
          <cell r="B80" t="str">
            <v>Contrucción de Tanque de Almacenamiento la Pradera</v>
          </cell>
          <cell r="C80">
            <v>12560390.92</v>
          </cell>
        </row>
        <row r="81">
          <cell r="B81" t="str">
            <v>Construcción de Sistema de Conducción Setillal Desamparados</v>
          </cell>
          <cell r="C81">
            <v>50000000</v>
          </cell>
        </row>
        <row r="82">
          <cell r="B82" t="str">
            <v>Rehabilitación y Perforación Pozo Urbanización la Giralda</v>
          </cell>
          <cell r="C82">
            <v>66000000</v>
          </cell>
        </row>
        <row r="83">
          <cell r="B83" t="str">
            <v>Ley 8316 Mejorsas Sistema  Pluvial Cristo de Piedra-Pileta</v>
          </cell>
          <cell r="C83">
            <v>51275000</v>
          </cell>
        </row>
        <row r="84">
          <cell r="B84" t="str">
            <v>Mantenimiento Tanque de Guadalupe</v>
          </cell>
          <cell r="C84">
            <v>11600000</v>
          </cell>
        </row>
        <row r="85">
          <cell r="B85" t="str">
            <v>Diseño Hidraúlic Sistema Disposición de Aguas Pluviales Sector Noroeste de La Ciudad</v>
          </cell>
          <cell r="C85">
            <v>12800000</v>
          </cell>
        </row>
        <row r="86">
          <cell r="B86" t="str">
            <v>Sistema Macromedición</v>
          </cell>
          <cell r="C86">
            <v>380000000</v>
          </cell>
        </row>
        <row r="87">
          <cell r="B87" t="str">
            <v>Ley 8316 Mejoras Sistema Pluvial Calle el Bajo ls Guácima</v>
          </cell>
          <cell r="C87">
            <v>125000000</v>
          </cell>
        </row>
        <row r="88">
          <cell r="B88" t="str">
            <v>Ley 8316 Sistema Pluvial Cruce Nuestro Amo-Las Vueltas </v>
          </cell>
          <cell r="C88">
            <v>40996474.75</v>
          </cell>
        </row>
        <row r="89">
          <cell r="B89" t="str">
            <v>Mejoras Sistema Pluvial en el Cerro Sabanilla</v>
          </cell>
          <cell r="C89">
            <v>40000000</v>
          </cell>
        </row>
        <row r="90">
          <cell r="B90" t="str">
            <v>Ley 8316 Tanque Río Segundo </v>
          </cell>
          <cell r="C90">
            <v>197142486.06</v>
          </cell>
        </row>
        <row r="91">
          <cell r="B91" t="str">
            <v>Cloración Tanque Canoas</v>
          </cell>
          <cell r="C91">
            <v>80000000</v>
          </cell>
        </row>
        <row r="92">
          <cell r="B92" t="str">
            <v>Cambio Red de Distribución la División y los Mangos</v>
          </cell>
          <cell r="C92">
            <v>81500000</v>
          </cell>
        </row>
        <row r="93">
          <cell r="B93" t="str">
            <v>Tanque Río Segundo </v>
          </cell>
          <cell r="C93">
            <v>63000000</v>
          </cell>
        </row>
        <row r="94">
          <cell r="B94" t="str">
            <v>Perforación Pozo Rio Segundo</v>
          </cell>
          <cell r="C94">
            <v>100000000</v>
          </cell>
        </row>
        <row r="95">
          <cell r="B95" t="str">
            <v>Construcción de Paso Elevado Maria Ester</v>
          </cell>
          <cell r="C95">
            <v>40000000</v>
          </cell>
        </row>
        <row r="96">
          <cell r="B96" t="str">
            <v>Conducción de Setillales Desamparados</v>
          </cell>
          <cell r="C96">
            <v>10000000</v>
          </cell>
        </row>
        <row r="97">
          <cell r="B97" t="str">
            <v>Mejoras Alcantarillado Sanitario Barrio Los Angeles </v>
          </cell>
          <cell r="C97">
            <v>14000000</v>
          </cell>
        </row>
        <row r="98">
          <cell r="B98" t="str">
            <v>Construcción Sistema Pluvial Calle Veraneras Guacima </v>
          </cell>
          <cell r="C98">
            <v>62725000</v>
          </cell>
        </row>
        <row r="99">
          <cell r="B99" t="str">
            <v>Fortalecimiento tren Urbano tramo Río Segundo-Hospital</v>
          </cell>
          <cell r="C99">
            <v>57000000</v>
          </cell>
        </row>
        <row r="100">
          <cell r="B100" t="str">
            <v>Optimizacion Sostenible de la Gestión de Aguas Residuales para los Ciuidadanos</v>
          </cell>
          <cell r="C100">
            <v>8641362.12</v>
          </cell>
        </row>
        <row r="101">
          <cell r="C101">
            <v>200000000</v>
          </cell>
        </row>
        <row r="102">
          <cell r="B102" t="str">
            <v>Mejoras Sistema Pluvial Calle el Bajo</v>
          </cell>
          <cell r="C102">
            <v>18245830.12</v>
          </cell>
        </row>
        <row r="107">
          <cell r="B107" t="str">
            <v>Dierección Técnica y Estudio</v>
          </cell>
          <cell r="C107">
            <v>198202839.94</v>
          </cell>
        </row>
        <row r="108">
          <cell r="C108">
            <v>0</v>
          </cell>
        </row>
        <row r="109">
          <cell r="B109" t="str">
            <v>Plan Estratégico Informático </v>
          </cell>
          <cell r="C109">
            <v>203259149.43</v>
          </cell>
        </row>
        <row r="110">
          <cell r="B110" t="str">
            <v>III-06-04</v>
          </cell>
          <cell r="C110">
            <v>0</v>
          </cell>
        </row>
        <row r="111">
          <cell r="B111" t="str">
            <v>III-06-05</v>
          </cell>
          <cell r="C111">
            <v>0</v>
          </cell>
        </row>
        <row r="112">
          <cell r="B112" t="str">
            <v>III-06-06</v>
          </cell>
        </row>
        <row r="113">
          <cell r="B113" t="str">
            <v>III-06-07</v>
          </cell>
          <cell r="C113">
            <v>0</v>
          </cell>
        </row>
        <row r="114">
          <cell r="B114" t="str">
            <v>III-06-08</v>
          </cell>
          <cell r="C114">
            <v>0</v>
          </cell>
        </row>
        <row r="115">
          <cell r="B115" t="str">
            <v>III-06-09</v>
          </cell>
          <cell r="C115">
            <v>0</v>
          </cell>
        </row>
        <row r="116">
          <cell r="B116" t="str">
            <v>III-06-10</v>
          </cell>
          <cell r="C116">
            <v>0</v>
          </cell>
        </row>
        <row r="117">
          <cell r="B117" t="str">
            <v>III-06-11</v>
          </cell>
          <cell r="C117">
            <v>0</v>
          </cell>
        </row>
        <row r="118">
          <cell r="B118" t="str">
            <v>III-06-12</v>
          </cell>
          <cell r="C118">
            <v>0</v>
          </cell>
        </row>
        <row r="119">
          <cell r="B119" t="str">
            <v>III-06-13</v>
          </cell>
          <cell r="C119">
            <v>0</v>
          </cell>
        </row>
        <row r="120">
          <cell r="B120" t="str">
            <v>III-06-14</v>
          </cell>
          <cell r="C120">
            <v>0</v>
          </cell>
        </row>
        <row r="121">
          <cell r="B121" t="str">
            <v>III-06-15</v>
          </cell>
          <cell r="C121">
            <v>0</v>
          </cell>
        </row>
        <row r="122">
          <cell r="B122" t="str">
            <v>III-06-16</v>
          </cell>
          <cell r="C122">
            <v>0</v>
          </cell>
        </row>
        <row r="123">
          <cell r="B123" t="str">
            <v>Plan Municipal de Gestion de Residuos</v>
          </cell>
          <cell r="C123">
            <v>281569383.04</v>
          </cell>
        </row>
        <row r="124">
          <cell r="B124" t="str">
            <v>Reforestación y Educación Ambiental</v>
          </cell>
          <cell r="C124">
            <v>50000000</v>
          </cell>
        </row>
        <row r="125">
          <cell r="B125" t="str">
            <v>Chinea tu Parque</v>
          </cell>
          <cell r="C125">
            <v>132521698.17</v>
          </cell>
        </row>
        <row r="126">
          <cell r="B126" t="str">
            <v>Mejoras Parques Saborio</v>
          </cell>
          <cell r="C126">
            <v>5000000</v>
          </cell>
        </row>
        <row r="127">
          <cell r="B127" t="str">
            <v>Equipamiento Oficinas Dirección Regional de Educación de Alajuela</v>
          </cell>
          <cell r="C127">
            <v>6000000</v>
          </cell>
        </row>
        <row r="128">
          <cell r="B128" t="str">
            <v>Mejoras en el Parque Central de Alajuela</v>
          </cell>
          <cell r="C128">
            <v>18000000</v>
          </cell>
        </row>
        <row r="129">
          <cell r="B129" t="str">
            <v>Plan Maestro y Estudio de Factibilidad de Terminal Multimodal de Alajuela</v>
          </cell>
          <cell r="C129">
            <v>20000000</v>
          </cell>
        </row>
        <row r="130">
          <cell r="B130" t="str">
            <v>Mejoras Infraestructura parque en Urb. El Bosque la Garita</v>
          </cell>
          <cell r="C130">
            <v>7000000</v>
          </cell>
        </row>
        <row r="131">
          <cell r="B131" t="str">
            <v>Construcción de Parque Infanti de Carrizal</v>
          </cell>
          <cell r="C131">
            <v>10000000</v>
          </cell>
        </row>
        <row r="132">
          <cell r="B132" t="str">
            <v>Mejoras Parque Recreativo Urbanización Peniel</v>
          </cell>
          <cell r="C132">
            <v>7000000</v>
          </cell>
        </row>
        <row r="133">
          <cell r="B133" t="str">
            <v>Construcción Muro en Urbanización la Guaria</v>
          </cell>
          <cell r="C133">
            <v>5000000</v>
          </cell>
        </row>
      </sheetData>
      <sheetData sheetId="9">
        <row r="12">
          <cell r="B12" t="str">
            <v>IV-01-01</v>
          </cell>
          <cell r="C12">
            <v>0</v>
          </cell>
        </row>
        <row r="13">
          <cell r="B13" t="str">
            <v>IV-01-02</v>
          </cell>
          <cell r="C13">
            <v>0</v>
          </cell>
        </row>
        <row r="20">
          <cell r="B20" t="str">
            <v>Construcción de Puentes Peatonales en el Cantón de Alajuela</v>
          </cell>
          <cell r="C20">
            <v>50191505</v>
          </cell>
        </row>
        <row r="21">
          <cell r="B21" t="str">
            <v>IV-02-02</v>
          </cell>
          <cell r="C21">
            <v>0</v>
          </cell>
        </row>
        <row r="28">
          <cell r="B28" t="str">
            <v>IV-05-01</v>
          </cell>
          <cell r="C28">
            <v>0</v>
          </cell>
        </row>
        <row r="36">
          <cell r="B36" t="str">
            <v>Equipamiento de la Escuela Manuela Santa María  de Desamparados de  Alajuela</v>
          </cell>
          <cell r="C36">
            <v>3993979</v>
          </cell>
        </row>
        <row r="37">
          <cell r="B37" t="str">
            <v>IV-06-02</v>
          </cell>
          <cell r="C37">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lasific. Económica de Ingresos"/>
      <sheetName val="Detalle General de Egresos"/>
      <sheetName val="ProgramaI"/>
      <sheetName val="Programa II"/>
      <sheetName val="Programa III"/>
      <sheetName val="Programa IV"/>
      <sheetName val="Egresos Programa I General"/>
      <sheetName val="Egresos Programa II General"/>
      <sheetName val="Egresos Programa III General"/>
      <sheetName val="Egresos Programa IV general"/>
      <sheetName val="Origen y Aplicación de Recursos"/>
    </sheetNames>
    <sheetDataSet>
      <sheetData sheetId="8">
        <row r="21">
          <cell r="B21" t="str">
            <v>CONSTRUCCION DE I ETAPA SALON MULTIUSOS SECTOR ESTE SAN RAFAEL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neral"/>
      <sheetName val="PRG1"/>
      <sheetName val="Auditoría"/>
      <sheetName val="PRG2"/>
      <sheetName val="PROG3"/>
      <sheetName val="PROG4"/>
      <sheetName val="PRG2-1"/>
      <sheetName val="PRG2-2"/>
      <sheetName val="PRG2-5"/>
      <sheetName val="PRG2-6"/>
      <sheetName val="PRG2-7"/>
      <sheetName val="PRG2-9"/>
      <sheetName val="PRG2-10"/>
      <sheetName val="PRG2-11"/>
      <sheetName val="PRG2-13"/>
      <sheetName val="PRG2-18"/>
      <sheetName val="PRG2-23"/>
      <sheetName val="PRG2-25"/>
      <sheetName val="PRG2-27"/>
      <sheetName val="PRG2-28"/>
      <sheetName val="PRG2-29"/>
      <sheetName val="PRG2-30"/>
      <sheetName val="PRG2-31"/>
      <sheetName val="PRG3-"/>
      <sheetName val="Hoja1"/>
      <sheetName val="III-02-01"/>
      <sheetName val="III-06-01"/>
      <sheetName val="III-06-02"/>
      <sheetName val="PRG4"/>
    </sheetNames>
    <sheetDataSet>
      <sheetData sheetId="1">
        <row r="16">
          <cell r="F16">
            <v>0</v>
          </cell>
        </row>
        <row r="17">
          <cell r="F17">
            <v>0</v>
          </cell>
        </row>
        <row r="18">
          <cell r="F18">
            <v>0</v>
          </cell>
        </row>
        <row r="19">
          <cell r="F19">
            <v>0</v>
          </cell>
        </row>
        <row r="21">
          <cell r="F21">
            <v>0</v>
          </cell>
        </row>
        <row r="22">
          <cell r="F22">
            <v>0</v>
          </cell>
        </row>
        <row r="23">
          <cell r="F23">
            <v>0</v>
          </cell>
        </row>
        <row r="24">
          <cell r="F24">
            <v>0</v>
          </cell>
        </row>
        <row r="26">
          <cell r="F26">
            <v>0</v>
          </cell>
        </row>
        <row r="27">
          <cell r="F27">
            <v>0</v>
          </cell>
        </row>
        <row r="28">
          <cell r="F28">
            <v>0</v>
          </cell>
        </row>
        <row r="29">
          <cell r="F29">
            <v>0</v>
          </cell>
        </row>
        <row r="30">
          <cell r="F30">
            <v>0</v>
          </cell>
        </row>
        <row r="32">
          <cell r="F32">
            <v>0</v>
          </cell>
        </row>
        <row r="33">
          <cell r="F33">
            <v>0</v>
          </cell>
        </row>
        <row r="35">
          <cell r="F35">
            <v>0</v>
          </cell>
        </row>
        <row r="36">
          <cell r="F36">
            <v>0</v>
          </cell>
        </row>
        <row r="37">
          <cell r="F37">
            <v>0</v>
          </cell>
        </row>
        <row r="38">
          <cell r="F38">
            <v>0</v>
          </cell>
        </row>
        <row r="39">
          <cell r="F39">
            <v>0</v>
          </cell>
        </row>
        <row r="42">
          <cell r="F42">
            <v>0</v>
          </cell>
        </row>
        <row r="43">
          <cell r="F43">
            <v>0</v>
          </cell>
        </row>
        <row r="47">
          <cell r="F47">
            <v>0</v>
          </cell>
        </row>
        <row r="48">
          <cell r="F48">
            <v>0</v>
          </cell>
        </row>
        <row r="49">
          <cell r="F49">
            <v>0</v>
          </cell>
        </row>
        <row r="50">
          <cell r="F50">
            <v>0</v>
          </cell>
        </row>
        <row r="51">
          <cell r="F51">
            <v>0</v>
          </cell>
        </row>
        <row r="53">
          <cell r="F53">
            <v>0</v>
          </cell>
        </row>
        <row r="54">
          <cell r="F54">
            <v>0</v>
          </cell>
        </row>
        <row r="55">
          <cell r="F55">
            <v>0</v>
          </cell>
        </row>
        <row r="56">
          <cell r="F56">
            <v>0</v>
          </cell>
        </row>
        <row r="57">
          <cell r="F57">
            <v>0</v>
          </cell>
        </row>
        <row r="59">
          <cell r="F59">
            <v>0</v>
          </cell>
        </row>
        <row r="60">
          <cell r="F60">
            <v>0</v>
          </cell>
        </row>
        <row r="61">
          <cell r="F61">
            <v>2262500</v>
          </cell>
        </row>
        <row r="62">
          <cell r="F62">
            <v>0</v>
          </cell>
        </row>
        <row r="63">
          <cell r="F63">
            <v>0</v>
          </cell>
        </row>
        <row r="64">
          <cell r="F64">
            <v>0</v>
          </cell>
        </row>
        <row r="65">
          <cell r="F65">
            <v>0</v>
          </cell>
        </row>
        <row r="67">
          <cell r="F67">
            <v>0</v>
          </cell>
        </row>
        <row r="68">
          <cell r="F68">
            <v>0</v>
          </cell>
        </row>
        <row r="69">
          <cell r="F69">
            <v>0</v>
          </cell>
        </row>
        <row r="70">
          <cell r="F70">
            <v>0</v>
          </cell>
        </row>
        <row r="71">
          <cell r="F71">
            <v>0</v>
          </cell>
        </row>
        <row r="72">
          <cell r="F72">
            <v>500000</v>
          </cell>
        </row>
        <row r="73">
          <cell r="F73">
            <v>420000</v>
          </cell>
        </row>
        <row r="75">
          <cell r="F75">
            <v>0</v>
          </cell>
        </row>
        <row r="76">
          <cell r="F76">
            <v>0</v>
          </cell>
        </row>
        <row r="77">
          <cell r="F77">
            <v>0</v>
          </cell>
        </row>
        <row r="78">
          <cell r="F78">
            <v>0</v>
          </cell>
        </row>
        <row r="80">
          <cell r="F80">
            <v>0</v>
          </cell>
        </row>
        <row r="82">
          <cell r="F82">
            <v>2500000</v>
          </cell>
        </row>
        <row r="83">
          <cell r="F83">
            <v>0</v>
          </cell>
        </row>
        <row r="84">
          <cell r="F84">
            <v>0</v>
          </cell>
        </row>
        <row r="86">
          <cell r="F86">
            <v>0</v>
          </cell>
        </row>
        <row r="87">
          <cell r="F87">
            <v>0</v>
          </cell>
        </row>
        <row r="88">
          <cell r="F88">
            <v>0</v>
          </cell>
        </row>
        <row r="89">
          <cell r="F89">
            <v>0</v>
          </cell>
        </row>
        <row r="90">
          <cell r="F90">
            <v>4000000</v>
          </cell>
        </row>
        <row r="91">
          <cell r="F91">
            <v>0</v>
          </cell>
        </row>
        <row r="92">
          <cell r="F92">
            <v>3600000</v>
          </cell>
        </row>
        <row r="93">
          <cell r="F93">
            <v>1100000</v>
          </cell>
        </row>
        <row r="94">
          <cell r="F94">
            <v>0</v>
          </cell>
        </row>
        <row r="96">
          <cell r="F96">
            <v>0</v>
          </cell>
        </row>
        <row r="98">
          <cell r="F98">
            <v>0</v>
          </cell>
        </row>
        <row r="99">
          <cell r="F99">
            <v>0</v>
          </cell>
        </row>
        <row r="100">
          <cell r="F100">
            <v>0</v>
          </cell>
        </row>
        <row r="104">
          <cell r="F104">
            <v>0</v>
          </cell>
        </row>
        <row r="105">
          <cell r="F105">
            <v>0</v>
          </cell>
        </row>
        <row r="106">
          <cell r="F106">
            <v>0</v>
          </cell>
        </row>
        <row r="107">
          <cell r="F107">
            <v>0</v>
          </cell>
        </row>
        <row r="109">
          <cell r="F109">
            <v>0</v>
          </cell>
        </row>
        <row r="110">
          <cell r="F110">
            <v>0</v>
          </cell>
        </row>
        <row r="112">
          <cell r="F112">
            <v>0</v>
          </cell>
        </row>
        <row r="113">
          <cell r="F113">
            <v>0</v>
          </cell>
        </row>
        <row r="114">
          <cell r="F114">
            <v>0</v>
          </cell>
        </row>
        <row r="115">
          <cell r="F115">
            <v>0</v>
          </cell>
        </row>
        <row r="116">
          <cell r="F116">
            <v>0</v>
          </cell>
        </row>
        <row r="117">
          <cell r="F117">
            <v>0</v>
          </cell>
        </row>
        <row r="118">
          <cell r="F118">
            <v>0</v>
          </cell>
        </row>
        <row r="120">
          <cell r="F120">
            <v>0</v>
          </cell>
        </row>
        <row r="121">
          <cell r="F121">
            <v>0</v>
          </cell>
        </row>
        <row r="123">
          <cell r="F123">
            <v>0</v>
          </cell>
        </row>
        <row r="124">
          <cell r="F124">
            <v>0</v>
          </cell>
        </row>
        <row r="125">
          <cell r="F125">
            <v>400000</v>
          </cell>
        </row>
        <row r="126">
          <cell r="F126">
            <v>0</v>
          </cell>
        </row>
        <row r="127">
          <cell r="F127">
            <v>6905000</v>
          </cell>
        </row>
        <row r="128">
          <cell r="F128">
            <v>0</v>
          </cell>
        </row>
        <row r="129">
          <cell r="F129">
            <v>0</v>
          </cell>
        </row>
        <row r="130">
          <cell r="F130">
            <v>0</v>
          </cell>
        </row>
        <row r="134">
          <cell r="F134">
            <v>0</v>
          </cell>
        </row>
        <row r="135">
          <cell r="F135">
            <v>0</v>
          </cell>
        </row>
        <row r="139">
          <cell r="F139">
            <v>0</v>
          </cell>
        </row>
        <row r="140">
          <cell r="F140">
            <v>0</v>
          </cell>
        </row>
        <row r="141">
          <cell r="F141">
            <v>0</v>
          </cell>
        </row>
        <row r="142">
          <cell r="F142">
            <v>8160000</v>
          </cell>
        </row>
        <row r="143">
          <cell r="F143">
            <v>28756125</v>
          </cell>
        </row>
        <row r="144">
          <cell r="F144">
            <v>2300000</v>
          </cell>
        </row>
        <row r="145">
          <cell r="F145">
            <v>0</v>
          </cell>
        </row>
        <row r="146">
          <cell r="F146">
            <v>0</v>
          </cell>
        </row>
        <row r="148">
          <cell r="F148">
            <v>0</v>
          </cell>
        </row>
        <row r="149">
          <cell r="F149">
            <v>0</v>
          </cell>
        </row>
        <row r="150">
          <cell r="F150">
            <v>0</v>
          </cell>
        </row>
        <row r="151">
          <cell r="F151">
            <v>0</v>
          </cell>
        </row>
        <row r="152">
          <cell r="F152">
            <v>0</v>
          </cell>
        </row>
        <row r="154">
          <cell r="F154">
            <v>0</v>
          </cell>
        </row>
        <row r="155">
          <cell r="F155">
            <v>0</v>
          </cell>
        </row>
        <row r="156">
          <cell r="F156">
            <v>0</v>
          </cell>
        </row>
        <row r="158">
          <cell r="F158">
            <v>3000000</v>
          </cell>
        </row>
        <row r="159">
          <cell r="F159">
            <v>0</v>
          </cell>
        </row>
        <row r="163">
          <cell r="F163">
            <v>8398457.66</v>
          </cell>
        </row>
        <row r="164">
          <cell r="F164">
            <v>31403722.24</v>
          </cell>
        </row>
        <row r="165">
          <cell r="F165">
            <v>694495342.67</v>
          </cell>
        </row>
        <row r="166">
          <cell r="F166">
            <v>76028993.53999999</v>
          </cell>
        </row>
        <row r="167">
          <cell r="F167">
            <v>0</v>
          </cell>
        </row>
        <row r="168">
          <cell r="F168">
            <v>0</v>
          </cell>
        </row>
        <row r="169">
          <cell r="F169">
            <v>0</v>
          </cell>
        </row>
        <row r="171">
          <cell r="F171">
            <v>0</v>
          </cell>
        </row>
        <row r="172">
          <cell r="F172">
            <v>0</v>
          </cell>
        </row>
        <row r="173">
          <cell r="F173">
            <v>0</v>
          </cell>
        </row>
        <row r="175">
          <cell r="F175">
            <v>0</v>
          </cell>
        </row>
        <row r="176">
          <cell r="F176">
            <v>0</v>
          </cell>
        </row>
        <row r="177">
          <cell r="F177">
            <v>0</v>
          </cell>
        </row>
        <row r="178">
          <cell r="F178">
            <v>0</v>
          </cell>
        </row>
        <row r="179">
          <cell r="F179">
            <v>0</v>
          </cell>
        </row>
        <row r="180">
          <cell r="F180">
            <v>0</v>
          </cell>
        </row>
        <row r="182">
          <cell r="F182">
            <v>0</v>
          </cell>
        </row>
        <row r="183">
          <cell r="F183">
            <v>0</v>
          </cell>
        </row>
        <row r="184">
          <cell r="F184">
            <v>0</v>
          </cell>
        </row>
        <row r="185">
          <cell r="F185">
            <v>0</v>
          </cell>
        </row>
        <row r="187">
          <cell r="F187">
            <v>0</v>
          </cell>
        </row>
        <row r="189">
          <cell r="F189">
            <v>60000000</v>
          </cell>
        </row>
        <row r="190">
          <cell r="F190">
            <v>0</v>
          </cell>
        </row>
        <row r="194">
          <cell r="F194">
            <v>0</v>
          </cell>
        </row>
        <row r="195">
          <cell r="F195">
            <v>0</v>
          </cell>
        </row>
        <row r="196">
          <cell r="F196">
            <v>10513.7</v>
          </cell>
        </row>
        <row r="197">
          <cell r="F197">
            <v>28036.54</v>
          </cell>
        </row>
        <row r="198">
          <cell r="F198">
            <v>0</v>
          </cell>
        </row>
        <row r="199">
          <cell r="F199">
            <v>0</v>
          </cell>
        </row>
        <row r="201">
          <cell r="F201">
            <v>0</v>
          </cell>
        </row>
        <row r="203">
          <cell r="F203">
            <v>0</v>
          </cell>
        </row>
        <row r="204">
          <cell r="F204">
            <v>0</v>
          </cell>
        </row>
        <row r="205">
          <cell r="F205">
            <v>0</v>
          </cell>
        </row>
        <row r="206">
          <cell r="F206">
            <v>0</v>
          </cell>
        </row>
        <row r="210">
          <cell r="F210">
            <v>0</v>
          </cell>
        </row>
        <row r="211">
          <cell r="F211">
            <v>0</v>
          </cell>
        </row>
        <row r="216">
          <cell r="F216">
            <v>0</v>
          </cell>
        </row>
        <row r="219">
          <cell r="F219">
            <v>0</v>
          </cell>
        </row>
        <row r="220">
          <cell r="F220">
            <v>0</v>
          </cell>
        </row>
      </sheetData>
      <sheetData sheetId="2">
        <row r="16">
          <cell r="F16">
            <v>0</v>
          </cell>
        </row>
        <row r="17">
          <cell r="F17">
            <v>0</v>
          </cell>
        </row>
        <row r="18">
          <cell r="F18">
            <v>0</v>
          </cell>
        </row>
        <row r="19">
          <cell r="F19">
            <v>0</v>
          </cell>
        </row>
        <row r="21">
          <cell r="F21">
            <v>0</v>
          </cell>
        </row>
        <row r="22">
          <cell r="F22">
            <v>0</v>
          </cell>
        </row>
        <row r="23">
          <cell r="F23">
            <v>0</v>
          </cell>
        </row>
        <row r="24">
          <cell r="F24">
            <v>0</v>
          </cell>
        </row>
        <row r="26">
          <cell r="F26">
            <v>0</v>
          </cell>
        </row>
        <row r="27">
          <cell r="F27">
            <v>0</v>
          </cell>
        </row>
        <row r="28">
          <cell r="F28">
            <v>0</v>
          </cell>
        </row>
        <row r="29">
          <cell r="F29">
            <v>0</v>
          </cell>
        </row>
        <row r="30">
          <cell r="F30">
            <v>0</v>
          </cell>
        </row>
        <row r="32">
          <cell r="F32">
            <v>0</v>
          </cell>
        </row>
        <row r="33">
          <cell r="F33">
            <v>0</v>
          </cell>
        </row>
        <row r="35">
          <cell r="F35">
            <v>0</v>
          </cell>
        </row>
        <row r="36">
          <cell r="F36">
            <v>0</v>
          </cell>
        </row>
        <row r="37">
          <cell r="F37">
            <v>0</v>
          </cell>
        </row>
        <row r="39">
          <cell r="F39">
            <v>0</v>
          </cell>
        </row>
        <row r="42">
          <cell r="F42">
            <v>0</v>
          </cell>
        </row>
        <row r="43">
          <cell r="F43">
            <v>0</v>
          </cell>
        </row>
        <row r="47">
          <cell r="F47">
            <v>0</v>
          </cell>
        </row>
        <row r="48">
          <cell r="F48">
            <v>0</v>
          </cell>
        </row>
        <row r="49">
          <cell r="F49">
            <v>0</v>
          </cell>
        </row>
        <row r="50">
          <cell r="F50">
            <v>0</v>
          </cell>
        </row>
        <row r="51">
          <cell r="F51">
            <v>0</v>
          </cell>
        </row>
        <row r="53">
          <cell r="F53">
            <v>0</v>
          </cell>
        </row>
        <row r="54">
          <cell r="F54">
            <v>0</v>
          </cell>
        </row>
        <row r="55">
          <cell r="F55">
            <v>0</v>
          </cell>
        </row>
        <row r="56">
          <cell r="F56">
            <v>0</v>
          </cell>
        </row>
        <row r="57">
          <cell r="F57">
            <v>0</v>
          </cell>
        </row>
        <row r="59">
          <cell r="F59">
            <v>0</v>
          </cell>
        </row>
        <row r="60">
          <cell r="F60">
            <v>0</v>
          </cell>
        </row>
        <row r="61">
          <cell r="F61">
            <v>0</v>
          </cell>
        </row>
        <row r="62">
          <cell r="F62">
            <v>0</v>
          </cell>
        </row>
        <row r="63">
          <cell r="F63">
            <v>0</v>
          </cell>
        </row>
        <row r="64">
          <cell r="F64">
            <v>0</v>
          </cell>
        </row>
        <row r="65">
          <cell r="F65">
            <v>0</v>
          </cell>
        </row>
        <row r="67">
          <cell r="F67">
            <v>0</v>
          </cell>
        </row>
        <row r="68">
          <cell r="F68">
            <v>0</v>
          </cell>
        </row>
        <row r="69">
          <cell r="F69">
            <v>0</v>
          </cell>
        </row>
        <row r="70">
          <cell r="F70">
            <v>0</v>
          </cell>
        </row>
        <row r="71">
          <cell r="F71">
            <v>0</v>
          </cell>
        </row>
        <row r="72">
          <cell r="F72">
            <v>0</v>
          </cell>
        </row>
        <row r="73">
          <cell r="F73">
            <v>0</v>
          </cell>
        </row>
        <row r="75">
          <cell r="F75">
            <v>0</v>
          </cell>
        </row>
        <row r="76">
          <cell r="F76">
            <v>0</v>
          </cell>
        </row>
        <row r="77">
          <cell r="F77">
            <v>0</v>
          </cell>
        </row>
        <row r="78">
          <cell r="F78">
            <v>0</v>
          </cell>
        </row>
        <row r="80">
          <cell r="F80">
            <v>0</v>
          </cell>
        </row>
        <row r="82">
          <cell r="F82">
            <v>0</v>
          </cell>
        </row>
        <row r="83">
          <cell r="F83">
            <v>0</v>
          </cell>
        </row>
        <row r="84">
          <cell r="F84">
            <v>0</v>
          </cell>
        </row>
        <row r="86">
          <cell r="F86">
            <v>0</v>
          </cell>
        </row>
        <row r="87">
          <cell r="F87">
            <v>0</v>
          </cell>
        </row>
        <row r="88">
          <cell r="F88">
            <v>0</v>
          </cell>
        </row>
        <row r="89">
          <cell r="F89">
            <v>0</v>
          </cell>
        </row>
        <row r="90">
          <cell r="F90">
            <v>0</v>
          </cell>
        </row>
        <row r="91">
          <cell r="F91">
            <v>0</v>
          </cell>
        </row>
        <row r="92">
          <cell r="F92">
            <v>0</v>
          </cell>
        </row>
        <row r="93">
          <cell r="F93">
            <v>0</v>
          </cell>
        </row>
        <row r="94">
          <cell r="F94">
            <v>0</v>
          </cell>
        </row>
        <row r="96">
          <cell r="F96">
            <v>0</v>
          </cell>
        </row>
        <row r="98">
          <cell r="F98">
            <v>0</v>
          </cell>
        </row>
        <row r="99">
          <cell r="F99">
            <v>0</v>
          </cell>
        </row>
        <row r="100">
          <cell r="F100">
            <v>0</v>
          </cell>
        </row>
        <row r="104">
          <cell r="F104">
            <v>0</v>
          </cell>
        </row>
        <row r="105">
          <cell r="F105">
            <v>0</v>
          </cell>
        </row>
        <row r="106">
          <cell r="F106">
            <v>0</v>
          </cell>
        </row>
        <row r="107">
          <cell r="F107">
            <v>0</v>
          </cell>
        </row>
        <row r="109">
          <cell r="F109">
            <v>0</v>
          </cell>
        </row>
        <row r="110">
          <cell r="F110">
            <v>0</v>
          </cell>
        </row>
        <row r="112">
          <cell r="F112">
            <v>0</v>
          </cell>
        </row>
        <row r="113">
          <cell r="F113">
            <v>0</v>
          </cell>
        </row>
        <row r="114">
          <cell r="F114">
            <v>0</v>
          </cell>
        </row>
        <row r="115">
          <cell r="F115">
            <v>0</v>
          </cell>
        </row>
        <row r="116">
          <cell r="F116">
            <v>0</v>
          </cell>
        </row>
        <row r="117">
          <cell r="F117">
            <v>0</v>
          </cell>
        </row>
        <row r="118">
          <cell r="F118">
            <v>0</v>
          </cell>
        </row>
        <row r="120">
          <cell r="F120">
            <v>0</v>
          </cell>
        </row>
        <row r="121">
          <cell r="F121">
            <v>0</v>
          </cell>
        </row>
        <row r="123">
          <cell r="F123">
            <v>0</v>
          </cell>
        </row>
        <row r="124">
          <cell r="F124">
            <v>0</v>
          </cell>
        </row>
        <row r="125">
          <cell r="F125">
            <v>0</v>
          </cell>
        </row>
        <row r="126">
          <cell r="F126">
            <v>0</v>
          </cell>
        </row>
        <row r="127">
          <cell r="F127">
            <v>0</v>
          </cell>
        </row>
        <row r="128">
          <cell r="F128">
            <v>0</v>
          </cell>
        </row>
        <row r="129">
          <cell r="F129">
            <v>0</v>
          </cell>
        </row>
        <row r="130">
          <cell r="F130">
            <v>0</v>
          </cell>
        </row>
        <row r="134">
          <cell r="F134">
            <v>0</v>
          </cell>
        </row>
        <row r="135">
          <cell r="F135">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8">
          <cell r="F148">
            <v>0</v>
          </cell>
        </row>
        <row r="149">
          <cell r="F149">
            <v>0</v>
          </cell>
        </row>
        <row r="150">
          <cell r="F150">
            <v>0</v>
          </cell>
        </row>
        <row r="151">
          <cell r="F151">
            <v>0</v>
          </cell>
        </row>
        <row r="152">
          <cell r="F152">
            <v>0</v>
          </cell>
        </row>
        <row r="154">
          <cell r="F154">
            <v>0</v>
          </cell>
        </row>
        <row r="155">
          <cell r="F155">
            <v>0</v>
          </cell>
        </row>
        <row r="156">
          <cell r="F156">
            <v>0</v>
          </cell>
        </row>
        <row r="158">
          <cell r="F158">
            <v>0</v>
          </cell>
        </row>
        <row r="159">
          <cell r="F159">
            <v>0</v>
          </cell>
        </row>
        <row r="163">
          <cell r="F163">
            <v>0</v>
          </cell>
        </row>
        <row r="164">
          <cell r="F164">
            <v>0</v>
          </cell>
        </row>
        <row r="165">
          <cell r="F165">
            <v>0</v>
          </cell>
        </row>
        <row r="166">
          <cell r="F166">
            <v>0</v>
          </cell>
        </row>
        <row r="167">
          <cell r="F167">
            <v>0</v>
          </cell>
        </row>
        <row r="168">
          <cell r="F168">
            <v>0</v>
          </cell>
        </row>
        <row r="169">
          <cell r="F169">
            <v>0</v>
          </cell>
        </row>
        <row r="171">
          <cell r="F171">
            <v>0</v>
          </cell>
        </row>
        <row r="172">
          <cell r="F172">
            <v>0</v>
          </cell>
        </row>
        <row r="173">
          <cell r="F173">
            <v>0</v>
          </cell>
        </row>
        <row r="175">
          <cell r="F175">
            <v>0</v>
          </cell>
        </row>
        <row r="176">
          <cell r="F176">
            <v>0</v>
          </cell>
        </row>
        <row r="177">
          <cell r="F177">
            <v>0</v>
          </cell>
        </row>
        <row r="178">
          <cell r="F178">
            <v>0</v>
          </cell>
        </row>
        <row r="179">
          <cell r="F179">
            <v>0</v>
          </cell>
        </row>
        <row r="180">
          <cell r="F180">
            <v>0</v>
          </cell>
        </row>
        <row r="182">
          <cell r="F182">
            <v>0</v>
          </cell>
        </row>
        <row r="183">
          <cell r="F183">
            <v>0</v>
          </cell>
        </row>
        <row r="184">
          <cell r="F184">
            <v>0</v>
          </cell>
        </row>
        <row r="185">
          <cell r="F185">
            <v>0</v>
          </cell>
        </row>
        <row r="187">
          <cell r="F187">
            <v>0</v>
          </cell>
        </row>
        <row r="189">
          <cell r="F189">
            <v>0</v>
          </cell>
        </row>
        <row r="190">
          <cell r="F190">
            <v>0</v>
          </cell>
        </row>
        <row r="194">
          <cell r="F194">
            <v>0</v>
          </cell>
        </row>
        <row r="195">
          <cell r="F195">
            <v>0</v>
          </cell>
        </row>
        <row r="196">
          <cell r="F196">
            <v>0</v>
          </cell>
        </row>
        <row r="197">
          <cell r="F197">
            <v>0</v>
          </cell>
        </row>
        <row r="198">
          <cell r="F198">
            <v>0</v>
          </cell>
        </row>
        <row r="199">
          <cell r="F199">
            <v>0</v>
          </cell>
        </row>
        <row r="201">
          <cell r="F201">
            <v>0</v>
          </cell>
        </row>
        <row r="203">
          <cell r="F203">
            <v>0</v>
          </cell>
        </row>
        <row r="204">
          <cell r="F204">
            <v>0</v>
          </cell>
        </row>
        <row r="205">
          <cell r="F205">
            <v>0</v>
          </cell>
        </row>
        <row r="206">
          <cell r="F206">
            <v>0</v>
          </cell>
        </row>
        <row r="210">
          <cell r="F210">
            <v>0</v>
          </cell>
        </row>
        <row r="211">
          <cell r="F211">
            <v>0</v>
          </cell>
        </row>
        <row r="216">
          <cell r="F216">
            <v>0</v>
          </cell>
        </row>
        <row r="219">
          <cell r="F219">
            <v>0</v>
          </cell>
        </row>
        <row r="220">
          <cell r="F220">
            <v>0</v>
          </cell>
        </row>
      </sheetData>
      <sheetData sheetId="3">
        <row r="16">
          <cell r="F16">
            <v>3414500</v>
          </cell>
        </row>
        <row r="17">
          <cell r="F17">
            <v>0</v>
          </cell>
        </row>
        <row r="18">
          <cell r="F18">
            <v>0</v>
          </cell>
        </row>
        <row r="19">
          <cell r="F19">
            <v>0</v>
          </cell>
        </row>
        <row r="21">
          <cell r="F21">
            <v>0</v>
          </cell>
        </row>
        <row r="22">
          <cell r="F22">
            <v>0</v>
          </cell>
        </row>
        <row r="23">
          <cell r="F23">
            <v>0</v>
          </cell>
        </row>
        <row r="24">
          <cell r="F24">
            <v>0</v>
          </cell>
        </row>
        <row r="26">
          <cell r="F26">
            <v>1683795</v>
          </cell>
        </row>
        <row r="27">
          <cell r="F27">
            <v>0</v>
          </cell>
        </row>
        <row r="28">
          <cell r="F28">
            <v>424687.9735</v>
          </cell>
        </row>
        <row r="29">
          <cell r="F29">
            <v>0</v>
          </cell>
        </row>
        <row r="30">
          <cell r="F30">
            <v>0</v>
          </cell>
        </row>
        <row r="32">
          <cell r="F32">
            <v>471592.2875</v>
          </cell>
        </row>
        <row r="33">
          <cell r="F33">
            <v>25491.475000000002</v>
          </cell>
        </row>
        <row r="35">
          <cell r="F35">
            <v>259503.2155</v>
          </cell>
        </row>
        <row r="36">
          <cell r="F36">
            <v>76474.425</v>
          </cell>
        </row>
        <row r="37">
          <cell r="F37">
            <v>152948.85</v>
          </cell>
        </row>
        <row r="38">
          <cell r="F38">
            <v>0</v>
          </cell>
        </row>
        <row r="39">
          <cell r="F39">
            <v>254914.75</v>
          </cell>
        </row>
        <row r="42">
          <cell r="F42">
            <v>0</v>
          </cell>
        </row>
        <row r="43">
          <cell r="F43">
            <v>0</v>
          </cell>
        </row>
        <row r="47">
          <cell r="F47">
            <v>0</v>
          </cell>
        </row>
        <row r="48">
          <cell r="F48">
            <v>0</v>
          </cell>
        </row>
        <row r="49">
          <cell r="F49">
            <v>0</v>
          </cell>
        </row>
        <row r="50">
          <cell r="F50">
            <v>1000000</v>
          </cell>
        </row>
        <row r="51">
          <cell r="F51">
            <v>0</v>
          </cell>
        </row>
        <row r="53">
          <cell r="F53">
            <v>0</v>
          </cell>
        </row>
        <row r="54">
          <cell r="F54">
            <v>0</v>
          </cell>
        </row>
        <row r="55">
          <cell r="F55">
            <v>0</v>
          </cell>
        </row>
        <row r="56">
          <cell r="F56">
            <v>1860000</v>
          </cell>
        </row>
        <row r="57">
          <cell r="F57">
            <v>0</v>
          </cell>
        </row>
        <row r="59">
          <cell r="F59">
            <v>0</v>
          </cell>
        </row>
        <row r="60">
          <cell r="F60">
            <v>38300</v>
          </cell>
        </row>
        <row r="61">
          <cell r="F61">
            <v>7500000</v>
          </cell>
        </row>
        <row r="62">
          <cell r="F62">
            <v>0</v>
          </cell>
        </row>
        <row r="63">
          <cell r="F63">
            <v>0</v>
          </cell>
        </row>
        <row r="64">
          <cell r="F64">
            <v>0</v>
          </cell>
        </row>
        <row r="65">
          <cell r="F65">
            <v>0</v>
          </cell>
        </row>
        <row r="67">
          <cell r="F67">
            <v>0</v>
          </cell>
        </row>
        <row r="68">
          <cell r="F68">
            <v>0</v>
          </cell>
        </row>
        <row r="69">
          <cell r="F69">
            <v>20000000</v>
          </cell>
        </row>
        <row r="70">
          <cell r="F70">
            <v>16057107.76</v>
          </cell>
        </row>
        <row r="71">
          <cell r="F71">
            <v>0</v>
          </cell>
        </row>
        <row r="72">
          <cell r="F72">
            <v>47594713</v>
          </cell>
        </row>
        <row r="73">
          <cell r="F73">
            <v>235095347.6</v>
          </cell>
        </row>
        <row r="75">
          <cell r="F75">
            <v>0</v>
          </cell>
        </row>
        <row r="76">
          <cell r="F76">
            <v>500000</v>
          </cell>
        </row>
        <row r="77">
          <cell r="F77">
            <v>0</v>
          </cell>
        </row>
        <row r="78">
          <cell r="F78">
            <v>0</v>
          </cell>
        </row>
        <row r="80">
          <cell r="F80">
            <v>1652948.85</v>
          </cell>
        </row>
        <row r="82">
          <cell r="F82">
            <v>2640000</v>
          </cell>
        </row>
        <row r="83">
          <cell r="F83">
            <v>0</v>
          </cell>
        </row>
        <row r="84">
          <cell r="F84">
            <v>0</v>
          </cell>
        </row>
        <row r="86">
          <cell r="F86">
            <v>4000000</v>
          </cell>
        </row>
        <row r="87">
          <cell r="F87">
            <v>0</v>
          </cell>
        </row>
        <row r="88">
          <cell r="F88">
            <v>20000000</v>
          </cell>
        </row>
        <row r="89">
          <cell r="F89">
            <v>11000000</v>
          </cell>
        </row>
        <row r="90">
          <cell r="F90">
            <v>9100000</v>
          </cell>
        </row>
        <row r="91">
          <cell r="F91">
            <v>0</v>
          </cell>
        </row>
        <row r="92">
          <cell r="F92">
            <v>0</v>
          </cell>
        </row>
        <row r="93">
          <cell r="F93">
            <v>0</v>
          </cell>
        </row>
        <row r="94">
          <cell r="F94">
            <v>8500000</v>
          </cell>
        </row>
        <row r="96">
          <cell r="F96">
            <v>0</v>
          </cell>
        </row>
        <row r="98">
          <cell r="F98">
            <v>0</v>
          </cell>
        </row>
        <row r="99">
          <cell r="F99">
            <v>0</v>
          </cell>
        </row>
        <row r="100">
          <cell r="F100">
            <v>0</v>
          </cell>
        </row>
        <row r="104">
          <cell r="F104">
            <v>0</v>
          </cell>
        </row>
        <row r="105">
          <cell r="F105">
            <v>1000000</v>
          </cell>
        </row>
        <row r="106">
          <cell r="F106">
            <v>1860000</v>
          </cell>
        </row>
        <row r="107">
          <cell r="F107">
            <v>0</v>
          </cell>
        </row>
        <row r="109">
          <cell r="F109">
            <v>0</v>
          </cell>
        </row>
        <row r="110">
          <cell r="F110">
            <v>0</v>
          </cell>
        </row>
        <row r="112">
          <cell r="F112">
            <v>5000000</v>
          </cell>
        </row>
        <row r="113">
          <cell r="F113">
            <v>24500000</v>
          </cell>
        </row>
        <row r="114">
          <cell r="F114">
            <v>2859999.9</v>
          </cell>
        </row>
        <row r="115">
          <cell r="F115">
            <v>0</v>
          </cell>
        </row>
        <row r="116">
          <cell r="F116">
            <v>0</v>
          </cell>
        </row>
        <row r="117">
          <cell r="F117">
            <v>7500000</v>
          </cell>
        </row>
        <row r="118">
          <cell r="F118">
            <v>5179424.34</v>
          </cell>
        </row>
        <row r="120">
          <cell r="F120">
            <v>5320094.88</v>
          </cell>
        </row>
        <row r="121">
          <cell r="F121">
            <v>0</v>
          </cell>
        </row>
        <row r="123">
          <cell r="F123">
            <v>0</v>
          </cell>
        </row>
        <row r="124">
          <cell r="F124">
            <v>0</v>
          </cell>
        </row>
        <row r="125">
          <cell r="F125">
            <v>168000</v>
          </cell>
        </row>
        <row r="126">
          <cell r="F126">
            <v>0</v>
          </cell>
        </row>
        <row r="127">
          <cell r="F127">
            <v>1655000</v>
          </cell>
        </row>
        <row r="128">
          <cell r="F128">
            <v>850000</v>
          </cell>
        </row>
        <row r="129">
          <cell r="F129">
            <v>0</v>
          </cell>
        </row>
        <row r="130">
          <cell r="F130">
            <v>0</v>
          </cell>
        </row>
        <row r="134">
          <cell r="F134">
            <v>0</v>
          </cell>
        </row>
        <row r="135">
          <cell r="F135">
            <v>0</v>
          </cell>
        </row>
        <row r="139">
          <cell r="F139">
            <v>63000000</v>
          </cell>
        </row>
        <row r="140">
          <cell r="F140">
            <v>145000000</v>
          </cell>
        </row>
        <row r="141">
          <cell r="F141">
            <v>10000000</v>
          </cell>
        </row>
        <row r="142">
          <cell r="F142">
            <v>16456834</v>
          </cell>
        </row>
        <row r="143">
          <cell r="F143">
            <v>9000000</v>
          </cell>
        </row>
        <row r="144">
          <cell r="F144">
            <v>0</v>
          </cell>
        </row>
        <row r="145">
          <cell r="F145">
            <v>5000000</v>
          </cell>
        </row>
        <row r="146">
          <cell r="F146">
            <v>25400000</v>
          </cell>
        </row>
        <row r="148">
          <cell r="F148">
            <v>9000000</v>
          </cell>
        </row>
        <row r="149">
          <cell r="F149">
            <v>0</v>
          </cell>
        </row>
        <row r="150">
          <cell r="F150">
            <v>0</v>
          </cell>
        </row>
        <row r="151">
          <cell r="F151">
            <v>40000000</v>
          </cell>
        </row>
        <row r="152">
          <cell r="F152">
            <v>50000000</v>
          </cell>
        </row>
        <row r="154">
          <cell r="F154">
            <v>85000000</v>
          </cell>
        </row>
        <row r="155">
          <cell r="F155">
            <v>0</v>
          </cell>
        </row>
        <row r="156">
          <cell r="F156">
            <v>0</v>
          </cell>
        </row>
        <row r="158">
          <cell r="F158">
            <v>0</v>
          </cell>
        </row>
        <row r="159">
          <cell r="F159">
            <v>0</v>
          </cell>
        </row>
        <row r="163">
          <cell r="F163">
            <v>0</v>
          </cell>
        </row>
        <row r="164">
          <cell r="F164">
            <v>0</v>
          </cell>
        </row>
        <row r="165">
          <cell r="F165">
            <v>0</v>
          </cell>
        </row>
        <row r="166">
          <cell r="F166">
            <v>0</v>
          </cell>
        </row>
        <row r="167">
          <cell r="F167">
            <v>0</v>
          </cell>
        </row>
        <row r="168">
          <cell r="F168">
            <v>0</v>
          </cell>
        </row>
        <row r="169">
          <cell r="F169">
            <v>0</v>
          </cell>
        </row>
        <row r="171">
          <cell r="F171">
            <v>0</v>
          </cell>
        </row>
        <row r="172">
          <cell r="F172">
            <v>0</v>
          </cell>
        </row>
        <row r="173">
          <cell r="F173">
            <v>0</v>
          </cell>
        </row>
        <row r="175">
          <cell r="F175">
            <v>0</v>
          </cell>
        </row>
        <row r="176">
          <cell r="F176">
            <v>0</v>
          </cell>
        </row>
        <row r="177">
          <cell r="F177">
            <v>0</v>
          </cell>
        </row>
        <row r="178">
          <cell r="F178">
            <v>0</v>
          </cell>
        </row>
        <row r="179">
          <cell r="F179">
            <v>0</v>
          </cell>
        </row>
        <row r="180">
          <cell r="F180">
            <v>0</v>
          </cell>
        </row>
        <row r="182">
          <cell r="F182">
            <v>0</v>
          </cell>
        </row>
        <row r="183">
          <cell r="F183">
            <v>0</v>
          </cell>
        </row>
        <row r="184">
          <cell r="F184">
            <v>0</v>
          </cell>
        </row>
        <row r="185">
          <cell r="F185">
            <v>0</v>
          </cell>
        </row>
        <row r="187">
          <cell r="F187">
            <v>0</v>
          </cell>
        </row>
        <row r="189">
          <cell r="F189">
            <v>751339970</v>
          </cell>
        </row>
        <row r="190">
          <cell r="F190">
            <v>0</v>
          </cell>
        </row>
        <row r="194">
          <cell r="F194">
            <v>0</v>
          </cell>
        </row>
        <row r="195">
          <cell r="F195">
            <v>0</v>
          </cell>
        </row>
        <row r="196">
          <cell r="F196">
            <v>0</v>
          </cell>
        </row>
        <row r="197">
          <cell r="F197">
            <v>0</v>
          </cell>
        </row>
        <row r="198">
          <cell r="F198">
            <v>0</v>
          </cell>
        </row>
        <row r="199">
          <cell r="F199">
            <v>0</v>
          </cell>
        </row>
        <row r="201">
          <cell r="F201">
            <v>0</v>
          </cell>
        </row>
        <row r="203">
          <cell r="F203">
            <v>0</v>
          </cell>
        </row>
        <row r="204">
          <cell r="F204">
            <v>0</v>
          </cell>
        </row>
        <row r="205">
          <cell r="F205">
            <v>0</v>
          </cell>
        </row>
        <row r="206">
          <cell r="F206">
            <v>0</v>
          </cell>
        </row>
        <row r="210">
          <cell r="F210">
            <v>0</v>
          </cell>
        </row>
        <row r="211">
          <cell r="F211">
            <v>0</v>
          </cell>
        </row>
        <row r="216">
          <cell r="F216">
            <v>0</v>
          </cell>
        </row>
        <row r="219">
          <cell r="F219">
            <v>0</v>
          </cell>
        </row>
        <row r="220">
          <cell r="F220">
            <v>54852681.2</v>
          </cell>
        </row>
      </sheetData>
      <sheetData sheetId="4">
        <row r="16">
          <cell r="F16">
            <v>0</v>
          </cell>
        </row>
        <row r="17">
          <cell r="F17">
            <v>0</v>
          </cell>
        </row>
        <row r="18">
          <cell r="F18">
            <v>0</v>
          </cell>
        </row>
        <row r="19">
          <cell r="F19">
            <v>0</v>
          </cell>
        </row>
        <row r="21">
          <cell r="F21">
            <v>0</v>
          </cell>
        </row>
        <row r="22">
          <cell r="F22">
            <v>0</v>
          </cell>
        </row>
        <row r="23">
          <cell r="F23">
            <v>0</v>
          </cell>
        </row>
        <row r="24">
          <cell r="F24">
            <v>0</v>
          </cell>
        </row>
        <row r="26">
          <cell r="F26">
            <v>0</v>
          </cell>
        </row>
        <row r="27">
          <cell r="F27">
            <v>0</v>
          </cell>
        </row>
        <row r="28">
          <cell r="F28">
            <v>0</v>
          </cell>
        </row>
        <row r="29">
          <cell r="F29">
            <v>0</v>
          </cell>
        </row>
        <row r="30">
          <cell r="F30">
            <v>0</v>
          </cell>
        </row>
        <row r="32">
          <cell r="F32">
            <v>0</v>
          </cell>
        </row>
        <row r="33">
          <cell r="F33">
            <v>0</v>
          </cell>
        </row>
        <row r="35">
          <cell r="F35">
            <v>0</v>
          </cell>
        </row>
        <row r="36">
          <cell r="F36">
            <v>0</v>
          </cell>
        </row>
        <row r="37">
          <cell r="F37">
            <v>0</v>
          </cell>
        </row>
        <row r="38">
          <cell r="F38">
            <v>0</v>
          </cell>
        </row>
        <row r="39">
          <cell r="F39">
            <v>0</v>
          </cell>
        </row>
        <row r="42">
          <cell r="F42">
            <v>0</v>
          </cell>
        </row>
        <row r="43">
          <cell r="F43" t="str">
            <v> </v>
          </cell>
        </row>
        <row r="47">
          <cell r="F47">
            <v>0</v>
          </cell>
        </row>
        <row r="48">
          <cell r="F48">
            <v>18000000</v>
          </cell>
        </row>
        <row r="49">
          <cell r="F49">
            <v>0</v>
          </cell>
        </row>
        <row r="50">
          <cell r="F50">
            <v>0</v>
          </cell>
        </row>
        <row r="51">
          <cell r="F51">
            <v>0</v>
          </cell>
        </row>
        <row r="53">
          <cell r="F53">
            <v>0</v>
          </cell>
        </row>
        <row r="54">
          <cell r="F54">
            <v>0</v>
          </cell>
        </row>
        <row r="55">
          <cell r="F55">
            <v>0</v>
          </cell>
        </row>
        <row r="56">
          <cell r="F56">
            <v>0</v>
          </cell>
        </row>
        <row r="57">
          <cell r="F57">
            <v>0</v>
          </cell>
        </row>
        <row r="59">
          <cell r="F59">
            <v>75701667.89</v>
          </cell>
        </row>
        <row r="60">
          <cell r="F60">
            <v>0</v>
          </cell>
        </row>
        <row r="61">
          <cell r="F61">
            <v>0</v>
          </cell>
        </row>
        <row r="62">
          <cell r="F62">
            <v>0</v>
          </cell>
        </row>
        <row r="63">
          <cell r="F63">
            <v>0</v>
          </cell>
        </row>
        <row r="64">
          <cell r="F64">
            <v>0</v>
          </cell>
        </row>
        <row r="65">
          <cell r="F65">
            <v>0</v>
          </cell>
        </row>
        <row r="67">
          <cell r="F67">
            <v>0</v>
          </cell>
        </row>
        <row r="68">
          <cell r="F68">
            <v>0</v>
          </cell>
        </row>
        <row r="69">
          <cell r="F69">
            <v>22000000</v>
          </cell>
        </row>
        <row r="70">
          <cell r="F70">
            <v>0</v>
          </cell>
        </row>
        <row r="71">
          <cell r="F71">
            <v>160166528.79</v>
          </cell>
        </row>
        <row r="72">
          <cell r="F72">
            <v>115000000</v>
          </cell>
        </row>
        <row r="73">
          <cell r="F73">
            <v>187521698.17000002</v>
          </cell>
        </row>
        <row r="75">
          <cell r="F75">
            <v>0</v>
          </cell>
        </row>
        <row r="76">
          <cell r="F76">
            <v>0</v>
          </cell>
        </row>
        <row r="77">
          <cell r="F77">
            <v>0</v>
          </cell>
        </row>
        <row r="78">
          <cell r="F78">
            <v>0</v>
          </cell>
        </row>
        <row r="80">
          <cell r="F80">
            <v>0</v>
          </cell>
        </row>
        <row r="82">
          <cell r="F82">
            <v>17990000</v>
          </cell>
        </row>
        <row r="83">
          <cell r="F83">
            <v>0</v>
          </cell>
        </row>
        <row r="84">
          <cell r="F84">
            <v>0</v>
          </cell>
        </row>
        <row r="86">
          <cell r="F86">
            <v>0</v>
          </cell>
        </row>
        <row r="87">
          <cell r="F87">
            <v>0</v>
          </cell>
        </row>
        <row r="88">
          <cell r="F88">
            <v>0</v>
          </cell>
        </row>
        <row r="89">
          <cell r="F89">
            <v>22000000</v>
          </cell>
        </row>
        <row r="90">
          <cell r="F90">
            <v>0</v>
          </cell>
        </row>
        <row r="91">
          <cell r="F91">
            <v>0</v>
          </cell>
        </row>
        <row r="92">
          <cell r="F92">
            <v>0</v>
          </cell>
        </row>
        <row r="93">
          <cell r="F93">
            <v>10500000</v>
          </cell>
        </row>
        <row r="94">
          <cell r="F94">
            <v>0</v>
          </cell>
        </row>
        <row r="96">
          <cell r="F96">
            <v>0</v>
          </cell>
        </row>
        <row r="98">
          <cell r="F98">
            <v>0</v>
          </cell>
        </row>
        <row r="99">
          <cell r="F99">
            <v>0</v>
          </cell>
        </row>
        <row r="100">
          <cell r="F100">
            <v>0</v>
          </cell>
        </row>
        <row r="104">
          <cell r="F104">
            <v>0</v>
          </cell>
        </row>
        <row r="105">
          <cell r="F105">
            <v>0</v>
          </cell>
        </row>
        <row r="106">
          <cell r="F106">
            <v>0</v>
          </cell>
        </row>
        <row r="107">
          <cell r="F107">
            <v>0</v>
          </cell>
        </row>
        <row r="109">
          <cell r="F109">
            <v>8000000</v>
          </cell>
        </row>
        <row r="110">
          <cell r="F110">
            <v>0</v>
          </cell>
        </row>
        <row r="112">
          <cell r="F112">
            <v>10000000</v>
          </cell>
        </row>
        <row r="113">
          <cell r="F113">
            <v>65000000</v>
          </cell>
        </row>
        <row r="114">
          <cell r="F114">
            <v>10000000</v>
          </cell>
        </row>
        <row r="115">
          <cell r="F115">
            <v>0</v>
          </cell>
        </row>
        <row r="116">
          <cell r="F116">
            <v>0</v>
          </cell>
        </row>
        <row r="117">
          <cell r="F117">
            <v>40000000</v>
          </cell>
        </row>
        <row r="118">
          <cell r="F118">
            <v>0</v>
          </cell>
        </row>
        <row r="120">
          <cell r="F120">
            <v>0</v>
          </cell>
        </row>
        <row r="121">
          <cell r="F121">
            <v>700000</v>
          </cell>
        </row>
        <row r="123">
          <cell r="F123">
            <v>0</v>
          </cell>
        </row>
        <row r="124">
          <cell r="F124">
            <v>0</v>
          </cell>
        </row>
        <row r="125">
          <cell r="F125">
            <v>0</v>
          </cell>
        </row>
        <row r="126">
          <cell r="F126">
            <v>0</v>
          </cell>
        </row>
        <row r="127">
          <cell r="F127">
            <v>1200000</v>
          </cell>
        </row>
        <row r="128">
          <cell r="F128">
            <v>540119</v>
          </cell>
        </row>
        <row r="129">
          <cell r="F129">
            <v>0</v>
          </cell>
        </row>
        <row r="130">
          <cell r="F130">
            <v>0</v>
          </cell>
        </row>
        <row r="134">
          <cell r="F134">
            <v>0</v>
          </cell>
        </row>
        <row r="135">
          <cell r="F135">
            <v>0</v>
          </cell>
        </row>
        <row r="139">
          <cell r="F139">
            <v>87539952.99</v>
          </cell>
        </row>
        <row r="140">
          <cell r="F140">
            <v>60200000</v>
          </cell>
        </row>
        <row r="141">
          <cell r="F141">
            <v>2223350</v>
          </cell>
        </row>
        <row r="142">
          <cell r="F142">
            <v>5791988.9399999995</v>
          </cell>
        </row>
        <row r="143">
          <cell r="F143">
            <v>41580272.8</v>
          </cell>
        </row>
        <row r="144">
          <cell r="F144">
            <v>0</v>
          </cell>
        </row>
        <row r="145">
          <cell r="F145">
            <v>0</v>
          </cell>
        </row>
        <row r="146">
          <cell r="F146">
            <v>397492</v>
          </cell>
        </row>
        <row r="148">
          <cell r="F148">
            <v>1823524932.07</v>
          </cell>
        </row>
        <row r="149">
          <cell r="F149">
            <v>1731458503.76</v>
          </cell>
        </row>
        <row r="150">
          <cell r="F150">
            <v>0</v>
          </cell>
        </row>
        <row r="151">
          <cell r="F151">
            <v>1667486543.9699998</v>
          </cell>
        </row>
        <row r="152">
          <cell r="F152">
            <v>52000000</v>
          </cell>
        </row>
        <row r="154">
          <cell r="F154">
            <v>18000000</v>
          </cell>
        </row>
        <row r="155">
          <cell r="F155">
            <v>0</v>
          </cell>
        </row>
        <row r="156">
          <cell r="F156">
            <v>0</v>
          </cell>
        </row>
        <row r="158">
          <cell r="F158">
            <v>0</v>
          </cell>
        </row>
        <row r="159">
          <cell r="F159">
            <v>0</v>
          </cell>
        </row>
        <row r="163">
          <cell r="F163">
            <v>0</v>
          </cell>
        </row>
        <row r="164">
          <cell r="F164">
            <v>0</v>
          </cell>
        </row>
        <row r="165">
          <cell r="F165">
            <v>0</v>
          </cell>
        </row>
        <row r="166">
          <cell r="F166">
            <v>0</v>
          </cell>
        </row>
        <row r="167">
          <cell r="F167">
            <v>0</v>
          </cell>
        </row>
        <row r="168">
          <cell r="F168">
            <v>0</v>
          </cell>
        </row>
        <row r="169">
          <cell r="F169">
            <v>0</v>
          </cell>
        </row>
        <row r="171">
          <cell r="F171">
            <v>0</v>
          </cell>
        </row>
        <row r="172">
          <cell r="F172">
            <v>0</v>
          </cell>
        </row>
        <row r="173">
          <cell r="F173">
            <v>0</v>
          </cell>
        </row>
        <row r="175">
          <cell r="F175">
            <v>0</v>
          </cell>
        </row>
        <row r="176">
          <cell r="F176">
            <v>0</v>
          </cell>
        </row>
        <row r="177">
          <cell r="F177">
            <v>0</v>
          </cell>
        </row>
        <row r="178">
          <cell r="F178">
            <v>0</v>
          </cell>
        </row>
        <row r="179">
          <cell r="F179">
            <v>0</v>
          </cell>
        </row>
        <row r="180">
          <cell r="F180">
            <v>0</v>
          </cell>
        </row>
        <row r="182">
          <cell r="F182">
            <v>0</v>
          </cell>
        </row>
        <row r="183">
          <cell r="F183">
            <v>0</v>
          </cell>
        </row>
        <row r="184">
          <cell r="F184">
            <v>0</v>
          </cell>
        </row>
        <row r="185">
          <cell r="F185">
            <v>0</v>
          </cell>
        </row>
        <row r="187">
          <cell r="F187">
            <v>0</v>
          </cell>
        </row>
        <row r="189">
          <cell r="F189">
            <v>0</v>
          </cell>
        </row>
        <row r="190">
          <cell r="F190">
            <v>0</v>
          </cell>
        </row>
        <row r="194">
          <cell r="F194">
            <v>0</v>
          </cell>
        </row>
        <row r="195">
          <cell r="F195">
            <v>0</v>
          </cell>
        </row>
        <row r="196">
          <cell r="F196">
            <v>273000000</v>
          </cell>
        </row>
        <row r="197">
          <cell r="F197">
            <v>0</v>
          </cell>
        </row>
        <row r="198">
          <cell r="F198">
            <v>0</v>
          </cell>
        </row>
        <row r="199">
          <cell r="F199">
            <v>0</v>
          </cell>
        </row>
        <row r="201">
          <cell r="F201">
            <v>0</v>
          </cell>
        </row>
        <row r="203">
          <cell r="F203">
            <v>1850645216.31</v>
          </cell>
        </row>
        <row r="204">
          <cell r="F204">
            <v>0</v>
          </cell>
        </row>
        <row r="205">
          <cell r="F205">
            <v>0</v>
          </cell>
        </row>
        <row r="206">
          <cell r="F206">
            <v>0</v>
          </cell>
        </row>
        <row r="210">
          <cell r="F210">
            <v>0</v>
          </cell>
        </row>
        <row r="211">
          <cell r="F211">
            <v>0</v>
          </cell>
        </row>
        <row r="216">
          <cell r="F216">
            <v>0</v>
          </cell>
        </row>
        <row r="219">
          <cell r="F219">
            <v>0</v>
          </cell>
        </row>
        <row r="220">
          <cell r="F220">
            <v>377582471.04</v>
          </cell>
        </row>
      </sheetData>
      <sheetData sheetId="5">
        <row r="16">
          <cell r="F16">
            <v>0</v>
          </cell>
        </row>
        <row r="17">
          <cell r="F17">
            <v>0</v>
          </cell>
        </row>
        <row r="18">
          <cell r="F18">
            <v>0</v>
          </cell>
        </row>
        <row r="19">
          <cell r="F19">
            <v>0</v>
          </cell>
        </row>
        <row r="21">
          <cell r="F21">
            <v>0</v>
          </cell>
        </row>
        <row r="22">
          <cell r="F22">
            <v>0</v>
          </cell>
        </row>
        <row r="23">
          <cell r="F23">
            <v>0</v>
          </cell>
        </row>
        <row r="24">
          <cell r="F24">
            <v>0</v>
          </cell>
        </row>
        <row r="26">
          <cell r="F26">
            <v>0</v>
          </cell>
        </row>
        <row r="27">
          <cell r="F27">
            <v>0</v>
          </cell>
        </row>
        <row r="28">
          <cell r="F28">
            <v>0</v>
          </cell>
        </row>
        <row r="29">
          <cell r="F29">
            <v>0</v>
          </cell>
        </row>
        <row r="30">
          <cell r="F30">
            <v>0</v>
          </cell>
        </row>
        <row r="32">
          <cell r="F32">
            <v>0</v>
          </cell>
        </row>
        <row r="33">
          <cell r="F33">
            <v>0</v>
          </cell>
        </row>
        <row r="35">
          <cell r="F35">
            <v>0</v>
          </cell>
        </row>
        <row r="36">
          <cell r="F36">
            <v>0</v>
          </cell>
        </row>
        <row r="37">
          <cell r="F37">
            <v>0</v>
          </cell>
        </row>
        <row r="38">
          <cell r="F38">
            <v>0</v>
          </cell>
        </row>
        <row r="39">
          <cell r="F39">
            <v>0</v>
          </cell>
        </row>
        <row r="42">
          <cell r="F42">
            <v>0</v>
          </cell>
        </row>
        <row r="43">
          <cell r="F43" t="str">
            <v> </v>
          </cell>
        </row>
        <row r="47">
          <cell r="F47">
            <v>0</v>
          </cell>
        </row>
        <row r="48">
          <cell r="F48">
            <v>0</v>
          </cell>
        </row>
        <row r="49">
          <cell r="F49">
            <v>0</v>
          </cell>
        </row>
        <row r="50">
          <cell r="F50">
            <v>0</v>
          </cell>
        </row>
        <row r="51">
          <cell r="F51">
            <v>0</v>
          </cell>
        </row>
        <row r="53">
          <cell r="F53">
            <v>0</v>
          </cell>
        </row>
        <row r="54">
          <cell r="F54">
            <v>0</v>
          </cell>
        </row>
        <row r="55">
          <cell r="F55">
            <v>0</v>
          </cell>
        </row>
        <row r="56">
          <cell r="F56">
            <v>0</v>
          </cell>
        </row>
        <row r="57">
          <cell r="F57">
            <v>0</v>
          </cell>
        </row>
        <row r="59">
          <cell r="F59">
            <v>0</v>
          </cell>
        </row>
        <row r="60">
          <cell r="F60">
            <v>0</v>
          </cell>
        </row>
        <row r="61">
          <cell r="F61">
            <v>0</v>
          </cell>
        </row>
        <row r="62">
          <cell r="F62">
            <v>0</v>
          </cell>
        </row>
        <row r="63">
          <cell r="F63">
            <v>0</v>
          </cell>
        </row>
        <row r="64">
          <cell r="F64">
            <v>0</v>
          </cell>
        </row>
        <row r="65">
          <cell r="F65">
            <v>0</v>
          </cell>
        </row>
        <row r="67">
          <cell r="F67">
            <v>0</v>
          </cell>
        </row>
        <row r="68">
          <cell r="F68">
            <v>0</v>
          </cell>
        </row>
        <row r="69">
          <cell r="F69">
            <v>0</v>
          </cell>
        </row>
        <row r="70">
          <cell r="F70">
            <v>0</v>
          </cell>
        </row>
        <row r="71">
          <cell r="F71">
            <v>0</v>
          </cell>
        </row>
        <row r="72">
          <cell r="F72">
            <v>0</v>
          </cell>
        </row>
        <row r="73">
          <cell r="F73">
            <v>0</v>
          </cell>
        </row>
        <row r="75">
          <cell r="F75">
            <v>0</v>
          </cell>
        </row>
        <row r="76">
          <cell r="F76">
            <v>0</v>
          </cell>
        </row>
        <row r="77">
          <cell r="F77">
            <v>0</v>
          </cell>
        </row>
        <row r="78">
          <cell r="F78">
            <v>0</v>
          </cell>
        </row>
        <row r="80">
          <cell r="F80">
            <v>0</v>
          </cell>
        </row>
        <row r="82">
          <cell r="F82">
            <v>0</v>
          </cell>
        </row>
        <row r="83">
          <cell r="F83">
            <v>0</v>
          </cell>
        </row>
        <row r="84">
          <cell r="F84">
            <v>0</v>
          </cell>
        </row>
        <row r="86">
          <cell r="F86">
            <v>0</v>
          </cell>
        </row>
        <row r="87">
          <cell r="F87">
            <v>0</v>
          </cell>
        </row>
        <row r="88">
          <cell r="F88">
            <v>0</v>
          </cell>
        </row>
        <row r="89">
          <cell r="F89">
            <v>0</v>
          </cell>
        </row>
        <row r="90">
          <cell r="F90">
            <v>0</v>
          </cell>
        </row>
        <row r="91">
          <cell r="F91">
            <v>0</v>
          </cell>
        </row>
        <row r="92">
          <cell r="F92">
            <v>0</v>
          </cell>
        </row>
        <row r="93">
          <cell r="F93">
            <v>0</v>
          </cell>
        </row>
        <row r="94">
          <cell r="F94">
            <v>0</v>
          </cell>
        </row>
        <row r="96">
          <cell r="F96">
            <v>0</v>
          </cell>
        </row>
        <row r="98">
          <cell r="F98">
            <v>0</v>
          </cell>
        </row>
        <row r="99">
          <cell r="F99">
            <v>0</v>
          </cell>
        </row>
        <row r="100">
          <cell r="F100">
            <v>0</v>
          </cell>
        </row>
        <row r="104">
          <cell r="F104">
            <v>0</v>
          </cell>
        </row>
        <row r="105">
          <cell r="F105">
            <v>0</v>
          </cell>
        </row>
        <row r="106">
          <cell r="F106">
            <v>0</v>
          </cell>
        </row>
        <row r="107">
          <cell r="F107">
            <v>0</v>
          </cell>
        </row>
        <row r="109">
          <cell r="F109">
            <v>0</v>
          </cell>
        </row>
        <row r="110">
          <cell r="F110">
            <v>0</v>
          </cell>
        </row>
        <row r="112">
          <cell r="F112">
            <v>0</v>
          </cell>
        </row>
        <row r="113">
          <cell r="F113">
            <v>0</v>
          </cell>
        </row>
        <row r="114">
          <cell r="F114">
            <v>0</v>
          </cell>
        </row>
        <row r="115">
          <cell r="F115">
            <v>0</v>
          </cell>
        </row>
        <row r="116">
          <cell r="F116">
            <v>0</v>
          </cell>
        </row>
        <row r="117">
          <cell r="F117">
            <v>0</v>
          </cell>
        </row>
        <row r="118">
          <cell r="F118">
            <v>0</v>
          </cell>
        </row>
        <row r="120">
          <cell r="F120">
            <v>0</v>
          </cell>
        </row>
        <row r="121">
          <cell r="F121">
            <v>0</v>
          </cell>
        </row>
        <row r="123">
          <cell r="F123">
            <v>0</v>
          </cell>
        </row>
        <row r="124">
          <cell r="F124">
            <v>0</v>
          </cell>
        </row>
        <row r="125">
          <cell r="F125">
            <v>0</v>
          </cell>
        </row>
        <row r="126">
          <cell r="F126">
            <v>0</v>
          </cell>
        </row>
        <row r="127">
          <cell r="F127">
            <v>0</v>
          </cell>
        </row>
        <row r="128">
          <cell r="F128">
            <v>0</v>
          </cell>
        </row>
        <row r="129">
          <cell r="F129">
            <v>0</v>
          </cell>
        </row>
        <row r="130">
          <cell r="F130">
            <v>0</v>
          </cell>
        </row>
        <row r="134">
          <cell r="F134">
            <v>0</v>
          </cell>
        </row>
        <row r="135">
          <cell r="F135">
            <v>0</v>
          </cell>
        </row>
        <row r="139">
          <cell r="F139">
            <v>0</v>
          </cell>
        </row>
        <row r="140">
          <cell r="F140">
            <v>0</v>
          </cell>
        </row>
        <row r="141">
          <cell r="F141">
            <v>800000</v>
          </cell>
        </row>
        <row r="142">
          <cell r="F142">
            <v>0</v>
          </cell>
        </row>
        <row r="143">
          <cell r="F143">
            <v>3193979</v>
          </cell>
        </row>
        <row r="144">
          <cell r="F144">
            <v>0</v>
          </cell>
        </row>
        <row r="145">
          <cell r="F145">
            <v>0</v>
          </cell>
        </row>
        <row r="146">
          <cell r="F146">
            <v>0</v>
          </cell>
        </row>
        <row r="148">
          <cell r="F148">
            <v>50191505</v>
          </cell>
        </row>
        <row r="149">
          <cell r="F149">
            <v>0</v>
          </cell>
        </row>
        <row r="150">
          <cell r="F150">
            <v>0</v>
          </cell>
        </row>
        <row r="151">
          <cell r="F151">
            <v>0</v>
          </cell>
        </row>
        <row r="152">
          <cell r="F152">
            <v>0</v>
          </cell>
        </row>
        <row r="154">
          <cell r="F154">
            <v>0</v>
          </cell>
        </row>
        <row r="155">
          <cell r="F155">
            <v>0</v>
          </cell>
        </row>
        <row r="156">
          <cell r="F156">
            <v>0</v>
          </cell>
        </row>
        <row r="158">
          <cell r="F158">
            <v>0</v>
          </cell>
        </row>
        <row r="159">
          <cell r="F159">
            <v>0</v>
          </cell>
        </row>
        <row r="163">
          <cell r="F163">
            <v>0</v>
          </cell>
        </row>
        <row r="164">
          <cell r="F164">
            <v>0</v>
          </cell>
        </row>
        <row r="165">
          <cell r="F165">
            <v>0</v>
          </cell>
        </row>
        <row r="166">
          <cell r="F166">
            <v>0</v>
          </cell>
        </row>
        <row r="167">
          <cell r="F167">
            <v>0</v>
          </cell>
        </row>
        <row r="168">
          <cell r="F168">
            <v>0</v>
          </cell>
        </row>
        <row r="169">
          <cell r="F169">
            <v>0</v>
          </cell>
        </row>
        <row r="171">
          <cell r="F171">
            <v>0</v>
          </cell>
        </row>
        <row r="172">
          <cell r="F172">
            <v>0</v>
          </cell>
        </row>
        <row r="173">
          <cell r="F173">
            <v>0</v>
          </cell>
        </row>
        <row r="175">
          <cell r="F175">
            <v>0</v>
          </cell>
        </row>
        <row r="176">
          <cell r="F176">
            <v>0</v>
          </cell>
        </row>
        <row r="177">
          <cell r="F177">
            <v>0</v>
          </cell>
        </row>
        <row r="178">
          <cell r="F178">
            <v>0</v>
          </cell>
        </row>
        <row r="179">
          <cell r="F179">
            <v>0</v>
          </cell>
        </row>
        <row r="180">
          <cell r="F180">
            <v>0</v>
          </cell>
        </row>
        <row r="182">
          <cell r="F182">
            <v>0</v>
          </cell>
        </row>
        <row r="183">
          <cell r="F183">
            <v>0</v>
          </cell>
        </row>
        <row r="184">
          <cell r="F184">
            <v>0</v>
          </cell>
        </row>
        <row r="185">
          <cell r="F185">
            <v>0</v>
          </cell>
        </row>
        <row r="187">
          <cell r="F187">
            <v>0</v>
          </cell>
        </row>
        <row r="189">
          <cell r="F189">
            <v>0</v>
          </cell>
        </row>
        <row r="190">
          <cell r="F190">
            <v>0</v>
          </cell>
        </row>
        <row r="194">
          <cell r="F194">
            <v>0</v>
          </cell>
        </row>
        <row r="195">
          <cell r="F195">
            <v>0</v>
          </cell>
        </row>
        <row r="196">
          <cell r="F196">
            <v>0</v>
          </cell>
        </row>
        <row r="197">
          <cell r="F197">
            <v>0</v>
          </cell>
        </row>
        <row r="198">
          <cell r="F198">
            <v>0</v>
          </cell>
        </row>
        <row r="199">
          <cell r="F199">
            <v>0</v>
          </cell>
        </row>
        <row r="201">
          <cell r="F201">
            <v>0</v>
          </cell>
        </row>
        <row r="203">
          <cell r="F203">
            <v>0</v>
          </cell>
        </row>
        <row r="204">
          <cell r="F204">
            <v>0</v>
          </cell>
        </row>
        <row r="205">
          <cell r="F205">
            <v>0</v>
          </cell>
        </row>
        <row r="206">
          <cell r="F206">
            <v>0</v>
          </cell>
        </row>
        <row r="210">
          <cell r="F210">
            <v>0</v>
          </cell>
        </row>
        <row r="211">
          <cell r="F211">
            <v>0</v>
          </cell>
        </row>
        <row r="216">
          <cell r="F216">
            <v>0</v>
          </cell>
        </row>
        <row r="219">
          <cell r="F219">
            <v>0</v>
          </cell>
        </row>
        <row r="220">
          <cell r="F2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95"/>
  <sheetViews>
    <sheetView view="pageBreakPreview" zoomScaleNormal="75" zoomScaleSheetLayoutView="100" zoomScalePageLayoutView="0" workbookViewId="0" topLeftCell="A154">
      <selection activeCell="E196" sqref="E196"/>
    </sheetView>
  </sheetViews>
  <sheetFormatPr defaultColWidth="11.421875" defaultRowHeight="12.75"/>
  <cols>
    <col min="1" max="1" width="26.28125" style="0" bestFit="1" customWidth="1"/>
    <col min="2" max="2" width="52.7109375" style="0" customWidth="1"/>
    <col min="3" max="3" width="23.7109375" style="0" bestFit="1" customWidth="1"/>
    <col min="4" max="4" width="24.00390625" style="0" bestFit="1" customWidth="1"/>
    <col min="5" max="5" width="9.8515625" style="0" bestFit="1" customWidth="1"/>
  </cols>
  <sheetData>
    <row r="1" spans="1:5" ht="12.75">
      <c r="A1" s="475" t="s">
        <v>0</v>
      </c>
      <c r="B1" s="476"/>
      <c r="C1" s="476"/>
      <c r="D1" s="476"/>
      <c r="E1" s="477"/>
    </row>
    <row r="2" spans="1:6" ht="12.75">
      <c r="A2" s="478" t="s">
        <v>251</v>
      </c>
      <c r="B2" s="479"/>
      <c r="C2" s="479"/>
      <c r="D2" s="479"/>
      <c r="E2" s="480"/>
      <c r="F2" s="73"/>
    </row>
    <row r="3" spans="1:6" ht="12.75">
      <c r="A3" s="478" t="s">
        <v>425</v>
      </c>
      <c r="B3" s="479"/>
      <c r="C3" s="479"/>
      <c r="D3" s="479"/>
      <c r="E3" s="481"/>
      <c r="F3" s="73"/>
    </row>
    <row r="4" spans="1:6" ht="12.75">
      <c r="A4" s="478"/>
      <c r="B4" s="482"/>
      <c r="C4" s="482"/>
      <c r="D4" s="482"/>
      <c r="E4" s="480"/>
      <c r="F4" s="73"/>
    </row>
    <row r="5" spans="1:6" ht="12.75">
      <c r="A5" s="478" t="s">
        <v>426</v>
      </c>
      <c r="B5" s="479"/>
      <c r="C5" s="479"/>
      <c r="D5" s="479"/>
      <c r="E5" s="481"/>
      <c r="F5" s="73"/>
    </row>
    <row r="6" spans="1:5" ht="13.5" thickBot="1">
      <c r="A6" s="38"/>
      <c r="B6" s="39"/>
      <c r="C6" s="39"/>
      <c r="D6" s="39"/>
      <c r="E6" s="40"/>
    </row>
    <row r="7" spans="1:5" ht="13.5" thickBot="1">
      <c r="A7" s="74" t="s">
        <v>1</v>
      </c>
      <c r="B7" s="49" t="s">
        <v>2</v>
      </c>
      <c r="C7" s="49" t="s">
        <v>3</v>
      </c>
      <c r="D7" s="49" t="s">
        <v>4</v>
      </c>
      <c r="E7" s="75" t="s">
        <v>5</v>
      </c>
    </row>
    <row r="8" spans="1:5" ht="12.75">
      <c r="A8" s="21"/>
      <c r="B8" s="22"/>
      <c r="C8" s="22"/>
      <c r="D8" s="22"/>
      <c r="E8" s="23"/>
    </row>
    <row r="9" spans="1:5" ht="12.75" hidden="1">
      <c r="A9" s="4" t="s">
        <v>334</v>
      </c>
      <c r="B9" s="5" t="s">
        <v>335</v>
      </c>
      <c r="C9" s="6"/>
      <c r="D9" s="7">
        <f>SUM(D11+D44+D105)</f>
        <v>0</v>
      </c>
      <c r="E9" s="8">
        <f>SUM(D9*100)/$D$195</f>
        <v>0</v>
      </c>
    </row>
    <row r="10" spans="1:5" ht="12.75" hidden="1">
      <c r="A10" s="1"/>
      <c r="B10" s="2" t="s">
        <v>427</v>
      </c>
      <c r="C10" s="2"/>
      <c r="D10" s="2"/>
      <c r="E10" s="3"/>
    </row>
    <row r="11" spans="1:5" ht="12.75" hidden="1">
      <c r="A11" s="4" t="s">
        <v>365</v>
      </c>
      <c r="B11" s="5" t="s">
        <v>366</v>
      </c>
      <c r="C11" s="6"/>
      <c r="D11" s="7">
        <f>SUM(D13+D37+D19)</f>
        <v>0</v>
      </c>
      <c r="E11" s="8">
        <f>SUM(D11*100)/$D$195</f>
        <v>0</v>
      </c>
    </row>
    <row r="12" spans="1:5" ht="12.75" hidden="1">
      <c r="A12" s="1"/>
      <c r="B12" s="2"/>
      <c r="C12" s="2"/>
      <c r="D12" s="2"/>
      <c r="E12" s="3"/>
    </row>
    <row r="13" spans="1:5" ht="12.75" hidden="1">
      <c r="A13" s="4" t="s">
        <v>367</v>
      </c>
      <c r="B13" s="6" t="s">
        <v>368</v>
      </c>
      <c r="C13" s="6"/>
      <c r="D13" s="7">
        <f>+C15</f>
        <v>0</v>
      </c>
      <c r="E13" s="8">
        <f>SUM(D13*100)/$D$195</f>
        <v>0</v>
      </c>
    </row>
    <row r="14" spans="1:5" ht="12.75" hidden="1">
      <c r="A14" s="1"/>
      <c r="B14" s="2"/>
      <c r="C14" s="2"/>
      <c r="D14" s="2"/>
      <c r="E14" s="3"/>
    </row>
    <row r="15" spans="1:5" s="36" customFormat="1" ht="12" customHeight="1" hidden="1">
      <c r="A15" s="9" t="s">
        <v>369</v>
      </c>
      <c r="B15" s="10" t="s">
        <v>370</v>
      </c>
      <c r="C15" s="11">
        <f>+C16+C17</f>
        <v>0</v>
      </c>
      <c r="D15" s="12"/>
      <c r="E15" s="76">
        <f>SUM(D15*100)/$D$195</f>
        <v>0</v>
      </c>
    </row>
    <row r="16" spans="1:5" s="37" customFormat="1" ht="12.75" hidden="1">
      <c r="A16" s="67" t="s">
        <v>371</v>
      </c>
      <c r="B16" s="14" t="s">
        <v>372</v>
      </c>
      <c r="C16" s="15"/>
      <c r="D16" s="14"/>
      <c r="E16" s="76">
        <f>SUM(D16*100)/$D$195</f>
        <v>0</v>
      </c>
    </row>
    <row r="17" spans="1:5" s="37" customFormat="1" ht="12.75" hidden="1">
      <c r="A17" s="67" t="s">
        <v>428</v>
      </c>
      <c r="B17" s="14" t="s">
        <v>429</v>
      </c>
      <c r="C17" s="15"/>
      <c r="D17" s="14"/>
      <c r="E17" s="76">
        <f>SUM(D17*100)/$D$195</f>
        <v>0</v>
      </c>
    </row>
    <row r="18" spans="1:5" ht="12.75" hidden="1">
      <c r="A18" s="1"/>
      <c r="B18" s="2"/>
      <c r="C18" s="2"/>
      <c r="D18" s="2"/>
      <c r="E18" s="3"/>
    </row>
    <row r="19" spans="1:5" ht="12.75" hidden="1">
      <c r="A19" s="4" t="s">
        <v>373</v>
      </c>
      <c r="B19" s="6" t="s">
        <v>374</v>
      </c>
      <c r="C19" s="6"/>
      <c r="D19" s="7">
        <f>+C21+C31</f>
        <v>0</v>
      </c>
      <c r="E19" s="8" t="e">
        <f>SUM(D19*100)/$D$182</f>
        <v>#DIV/0!</v>
      </c>
    </row>
    <row r="20" spans="1:5" ht="12.75" hidden="1">
      <c r="A20" s="1"/>
      <c r="B20" s="2"/>
      <c r="C20" s="2"/>
      <c r="D20" s="2"/>
      <c r="E20" s="3"/>
    </row>
    <row r="21" spans="1:5" ht="35.25" customHeight="1" hidden="1">
      <c r="A21" s="9" t="s">
        <v>375</v>
      </c>
      <c r="B21" s="10" t="s">
        <v>376</v>
      </c>
      <c r="C21" s="68">
        <f>+C22+C28</f>
        <v>0</v>
      </c>
      <c r="D21" s="2"/>
      <c r="E21" s="76">
        <f aca="true" t="shared" si="0" ref="E21:E26">SUM(D21*100)/$D$195</f>
        <v>0</v>
      </c>
    </row>
    <row r="22" spans="1:5" ht="25.5" hidden="1">
      <c r="A22" s="9" t="s">
        <v>377</v>
      </c>
      <c r="B22" s="10" t="s">
        <v>378</v>
      </c>
      <c r="C22" s="68">
        <f>+C23+C24+C26</f>
        <v>0</v>
      </c>
      <c r="D22" s="2"/>
      <c r="E22" s="76">
        <f t="shared" si="0"/>
        <v>0</v>
      </c>
    </row>
    <row r="23" spans="1:5" ht="25.5" hidden="1">
      <c r="A23" s="9" t="s">
        <v>430</v>
      </c>
      <c r="B23" s="70" t="s">
        <v>431</v>
      </c>
      <c r="C23" s="69"/>
      <c r="D23" s="2"/>
      <c r="E23" s="76">
        <f t="shared" si="0"/>
        <v>0</v>
      </c>
    </row>
    <row r="24" spans="1:5" ht="10.5" customHeight="1" hidden="1">
      <c r="A24" s="9" t="s">
        <v>432</v>
      </c>
      <c r="B24" s="70" t="s">
        <v>433</v>
      </c>
      <c r="C24" s="69">
        <f>+C25</f>
        <v>0</v>
      </c>
      <c r="D24" s="2"/>
      <c r="E24" s="76">
        <f t="shared" si="0"/>
        <v>0</v>
      </c>
    </row>
    <row r="25" spans="1:5" s="37" customFormat="1" ht="12.75" hidden="1">
      <c r="A25" s="67" t="s">
        <v>432</v>
      </c>
      <c r="B25" s="14" t="s">
        <v>434</v>
      </c>
      <c r="C25" s="15"/>
      <c r="D25" s="14"/>
      <c r="E25" s="76">
        <f t="shared" si="0"/>
        <v>0</v>
      </c>
    </row>
    <row r="26" spans="1:5" ht="12.75" hidden="1">
      <c r="A26" s="9" t="s">
        <v>379</v>
      </c>
      <c r="B26" s="2" t="s">
        <v>380</v>
      </c>
      <c r="C26" s="69"/>
      <c r="D26" s="2"/>
      <c r="E26" s="76">
        <f t="shared" si="0"/>
        <v>0</v>
      </c>
    </row>
    <row r="27" spans="1:5" ht="12.75" hidden="1">
      <c r="A27" s="1"/>
      <c r="B27" s="2"/>
      <c r="C27" s="2"/>
      <c r="D27" s="2"/>
      <c r="E27" s="77"/>
    </row>
    <row r="28" spans="1:5" ht="25.5" hidden="1">
      <c r="A28" s="9" t="s">
        <v>381</v>
      </c>
      <c r="B28" s="10" t="s">
        <v>382</v>
      </c>
      <c r="C28" s="11">
        <f>+C29</f>
        <v>0</v>
      </c>
      <c r="D28" s="2"/>
      <c r="E28" s="76">
        <f>SUM(D28*100)/$D$195</f>
        <v>0</v>
      </c>
    </row>
    <row r="29" spans="1:5" ht="25.5" hidden="1">
      <c r="A29" s="9" t="s">
        <v>383</v>
      </c>
      <c r="B29" s="70" t="s">
        <v>384</v>
      </c>
      <c r="C29" s="69"/>
      <c r="D29" s="2"/>
      <c r="E29" s="76">
        <f>SUM(D29*100)/$D$195</f>
        <v>0</v>
      </c>
    </row>
    <row r="30" spans="1:5" ht="12.75" hidden="1">
      <c r="A30" s="9"/>
      <c r="B30" s="70"/>
      <c r="C30" s="69"/>
      <c r="D30" s="2"/>
      <c r="E30" s="43"/>
    </row>
    <row r="31" spans="1:5" ht="35.25" customHeight="1" hidden="1">
      <c r="A31" s="9" t="s">
        <v>385</v>
      </c>
      <c r="B31" s="10" t="s">
        <v>435</v>
      </c>
      <c r="C31" s="68">
        <f>+C32</f>
        <v>0</v>
      </c>
      <c r="D31" s="2"/>
      <c r="E31" s="76">
        <f>SUM(D31*100)/$D$195</f>
        <v>0</v>
      </c>
    </row>
    <row r="32" spans="1:5" ht="35.25" customHeight="1" hidden="1">
      <c r="A32" s="9" t="s">
        <v>386</v>
      </c>
      <c r="B32" s="10" t="s">
        <v>436</v>
      </c>
      <c r="C32" s="68">
        <f>+C33+C34</f>
        <v>0</v>
      </c>
      <c r="D32" s="2"/>
      <c r="E32" s="76">
        <f>SUM(D32*100)/$D$195</f>
        <v>0</v>
      </c>
    </row>
    <row r="33" spans="1:5" s="37" customFormat="1" ht="12.75" hidden="1">
      <c r="A33" s="67" t="s">
        <v>437</v>
      </c>
      <c r="B33" s="78" t="s">
        <v>438</v>
      </c>
      <c r="C33" s="15"/>
      <c r="D33" s="14"/>
      <c r="E33" s="76">
        <f>SUM(D33*100)/$D$195</f>
        <v>0</v>
      </c>
    </row>
    <row r="34" spans="1:5" s="37" customFormat="1" ht="12.75" hidden="1">
      <c r="A34" s="67" t="s">
        <v>387</v>
      </c>
      <c r="B34" s="14" t="s">
        <v>439</v>
      </c>
      <c r="C34" s="15"/>
      <c r="D34" s="14"/>
      <c r="E34" s="76">
        <f>SUM(D34*100)/$D$195</f>
        <v>0</v>
      </c>
    </row>
    <row r="35" spans="1:5" ht="12.75" hidden="1">
      <c r="A35" s="1"/>
      <c r="B35" s="2"/>
      <c r="C35" s="2"/>
      <c r="D35" s="2"/>
      <c r="E35" s="77"/>
    </row>
    <row r="36" spans="1:5" ht="12.75" hidden="1">
      <c r="A36" s="1"/>
      <c r="B36" s="2"/>
      <c r="C36" s="2"/>
      <c r="D36" s="2"/>
      <c r="E36" s="3"/>
    </row>
    <row r="37" spans="1:5" ht="12.75" hidden="1">
      <c r="A37" s="4" t="s">
        <v>389</v>
      </c>
      <c r="B37" s="6" t="s">
        <v>390</v>
      </c>
      <c r="C37" s="6"/>
      <c r="D37" s="7">
        <f>+C39</f>
        <v>0</v>
      </c>
      <c r="E37" s="8">
        <f>SUM(D37*100)/$D$195</f>
        <v>0</v>
      </c>
    </row>
    <row r="38" spans="1:5" ht="12.75" hidden="1">
      <c r="A38" s="1"/>
      <c r="B38" s="2"/>
      <c r="C38" s="2"/>
      <c r="D38" s="2"/>
      <c r="E38" s="3"/>
    </row>
    <row r="39" spans="1:5" s="36" customFormat="1" ht="12.75" hidden="1">
      <c r="A39" s="9" t="s">
        <v>391</v>
      </c>
      <c r="B39" s="12" t="s">
        <v>392</v>
      </c>
      <c r="C39" s="11">
        <f>SUM(C40:C41)</f>
        <v>0</v>
      </c>
      <c r="D39" s="12"/>
      <c r="E39" s="76">
        <f>SUM(D39*100)/$D$195</f>
        <v>0</v>
      </c>
    </row>
    <row r="40" spans="1:5" s="37" customFormat="1" ht="12.75" hidden="1">
      <c r="A40" s="9" t="s">
        <v>393</v>
      </c>
      <c r="B40" s="14" t="s">
        <v>394</v>
      </c>
      <c r="C40" s="15">
        <v>0</v>
      </c>
      <c r="D40" s="14"/>
      <c r="E40" s="76">
        <f>SUM(D40*100)/$D$195</f>
        <v>0</v>
      </c>
    </row>
    <row r="41" spans="1:5" s="37" customFormat="1" ht="12.75" hidden="1">
      <c r="A41" s="9" t="s">
        <v>440</v>
      </c>
      <c r="B41" s="14" t="s">
        <v>441</v>
      </c>
      <c r="C41" s="15">
        <v>0</v>
      </c>
      <c r="D41" s="14"/>
      <c r="E41" s="76">
        <f>SUM(D41*100)/$D$195</f>
        <v>0</v>
      </c>
    </row>
    <row r="42" spans="1:5" ht="12.75" hidden="1">
      <c r="A42" s="1"/>
      <c r="B42" s="2"/>
      <c r="C42" s="2"/>
      <c r="D42" s="2"/>
      <c r="E42" s="77"/>
    </row>
    <row r="43" spans="1:5" ht="12.75" hidden="1">
      <c r="A43" s="1"/>
      <c r="B43" s="2"/>
      <c r="C43" s="2"/>
      <c r="D43" s="2"/>
      <c r="E43" s="3"/>
    </row>
    <row r="44" spans="1:5" ht="12.75" hidden="1">
      <c r="A44" s="4" t="s">
        <v>6</v>
      </c>
      <c r="B44" s="5" t="s">
        <v>7</v>
      </c>
      <c r="C44" s="6"/>
      <c r="D44" s="7">
        <f>+D46+D83+D90+D101</f>
        <v>0</v>
      </c>
      <c r="E44" s="8">
        <f>SUM(D44*100)/$D$195</f>
        <v>0</v>
      </c>
    </row>
    <row r="45" spans="1:5" ht="12.75" hidden="1">
      <c r="A45" s="1"/>
      <c r="B45" s="2"/>
      <c r="C45" s="2"/>
      <c r="D45" s="2"/>
      <c r="E45" s="3"/>
    </row>
    <row r="46" spans="1:5" ht="12.75" hidden="1">
      <c r="A46" s="4" t="s">
        <v>8</v>
      </c>
      <c r="B46" s="6" t="s">
        <v>9</v>
      </c>
      <c r="C46" s="6"/>
      <c r="D46" s="7">
        <f>+D48+D52+D75</f>
        <v>0</v>
      </c>
      <c r="E46" s="8">
        <f>SUM(D46*100)/$D$195</f>
        <v>0</v>
      </c>
    </row>
    <row r="47" spans="1:5" ht="12.75" hidden="1">
      <c r="A47" s="1"/>
      <c r="B47" s="2"/>
      <c r="C47" s="2"/>
      <c r="D47" s="2"/>
      <c r="E47" s="3"/>
    </row>
    <row r="48" spans="1:5" ht="12.75" hidden="1">
      <c r="A48" s="4" t="s">
        <v>442</v>
      </c>
      <c r="B48" s="6" t="s">
        <v>443</v>
      </c>
      <c r="C48" s="6"/>
      <c r="D48" s="7">
        <f>SUM(C50)</f>
        <v>0</v>
      </c>
      <c r="E48" s="8">
        <f>SUM(D48*100)/$D$195</f>
        <v>0</v>
      </c>
    </row>
    <row r="49" spans="1:5" ht="12.75" hidden="1">
      <c r="A49" s="1"/>
      <c r="B49" s="2"/>
      <c r="C49" s="2"/>
      <c r="D49" s="2"/>
      <c r="E49" s="3"/>
    </row>
    <row r="50" spans="1:5" ht="12.75" hidden="1">
      <c r="A50" s="9" t="s">
        <v>444</v>
      </c>
      <c r="B50" s="12" t="s">
        <v>445</v>
      </c>
      <c r="C50" s="11">
        <v>0</v>
      </c>
      <c r="D50" s="2"/>
      <c r="E50" s="76">
        <f>SUM(D50*100)/$D$195</f>
        <v>0</v>
      </c>
    </row>
    <row r="51" spans="1:5" ht="12.75" hidden="1">
      <c r="A51" s="1"/>
      <c r="B51" s="2"/>
      <c r="C51" s="2"/>
      <c r="D51" s="2"/>
      <c r="E51" s="3"/>
    </row>
    <row r="52" spans="1:5" ht="12.75" hidden="1">
      <c r="A52" s="4" t="s">
        <v>10</v>
      </c>
      <c r="B52" s="6" t="s">
        <v>11</v>
      </c>
      <c r="C52" s="6"/>
      <c r="D52" s="7">
        <f>+C54+C59+C72</f>
        <v>0</v>
      </c>
      <c r="E52" s="8">
        <f>SUM(D52*100)/$D$195</f>
        <v>0</v>
      </c>
    </row>
    <row r="53" spans="1:5" ht="12.75" hidden="1">
      <c r="A53" s="1"/>
      <c r="B53" s="2"/>
      <c r="C53" s="2"/>
      <c r="D53" s="2"/>
      <c r="E53" s="3"/>
    </row>
    <row r="54" spans="1:5" s="36" customFormat="1" ht="12.75" hidden="1">
      <c r="A54" s="9" t="s">
        <v>395</v>
      </c>
      <c r="B54" s="12" t="s">
        <v>12</v>
      </c>
      <c r="C54" s="68">
        <f>+C55+C58</f>
        <v>0</v>
      </c>
      <c r="D54" s="12"/>
      <c r="E54" s="76">
        <f aca="true" t="shared" si="1" ref="E54:E73">SUM(D54*100)/$D$195</f>
        <v>0</v>
      </c>
    </row>
    <row r="55" spans="1:5" s="45" customFormat="1" ht="12.75" hidden="1">
      <c r="A55" s="9" t="s">
        <v>396</v>
      </c>
      <c r="B55" s="17" t="s">
        <v>397</v>
      </c>
      <c r="C55" s="71">
        <f>+C56+C57</f>
        <v>0</v>
      </c>
      <c r="D55" s="17"/>
      <c r="E55" s="76">
        <f t="shared" si="1"/>
        <v>0</v>
      </c>
    </row>
    <row r="56" spans="1:5" s="37" customFormat="1" ht="12.75" hidden="1">
      <c r="A56" s="67" t="s">
        <v>398</v>
      </c>
      <c r="B56" s="14" t="s">
        <v>399</v>
      </c>
      <c r="C56" s="15"/>
      <c r="D56" s="14"/>
      <c r="E56" s="76">
        <f t="shared" si="1"/>
        <v>0</v>
      </c>
    </row>
    <row r="57" spans="1:5" s="37" customFormat="1" ht="12.75" hidden="1">
      <c r="A57" s="67" t="s">
        <v>400</v>
      </c>
      <c r="B57" s="14" t="s">
        <v>401</v>
      </c>
      <c r="C57" s="15"/>
      <c r="D57" s="14"/>
      <c r="E57" s="76">
        <f t="shared" si="1"/>
        <v>0</v>
      </c>
    </row>
    <row r="58" spans="1:5" s="45" customFormat="1" ht="12.75" hidden="1">
      <c r="A58" s="9" t="s">
        <v>402</v>
      </c>
      <c r="B58" s="17" t="s">
        <v>403</v>
      </c>
      <c r="C58" s="18">
        <v>0</v>
      </c>
      <c r="D58" s="17"/>
      <c r="E58" s="76">
        <f t="shared" si="1"/>
        <v>0</v>
      </c>
    </row>
    <row r="59" spans="1:5" s="36" customFormat="1" ht="12.75" hidden="1">
      <c r="A59" s="9" t="s">
        <v>341</v>
      </c>
      <c r="B59" s="12" t="s">
        <v>342</v>
      </c>
      <c r="C59" s="11">
        <f>+C60+C63+C66+C71</f>
        <v>0</v>
      </c>
      <c r="D59" s="12"/>
      <c r="E59" s="76">
        <f t="shared" si="1"/>
        <v>0</v>
      </c>
    </row>
    <row r="60" spans="1:5" s="45" customFormat="1" ht="12.75" hidden="1">
      <c r="A60" s="9" t="s">
        <v>343</v>
      </c>
      <c r="B60" s="17" t="s">
        <v>344</v>
      </c>
      <c r="C60" s="18"/>
      <c r="D60" s="17"/>
      <c r="E60" s="76">
        <f t="shared" si="1"/>
        <v>0</v>
      </c>
    </row>
    <row r="61" spans="1:5" s="37" customFormat="1" ht="12.75" hidden="1">
      <c r="A61" s="19" t="s">
        <v>345</v>
      </c>
      <c r="B61" s="14" t="s">
        <v>346</v>
      </c>
      <c r="C61" s="15"/>
      <c r="D61" s="14"/>
      <c r="E61" s="76">
        <f t="shared" si="1"/>
        <v>0</v>
      </c>
    </row>
    <row r="62" spans="1:5" s="37" customFormat="1" ht="12.75" hidden="1">
      <c r="A62" s="19" t="s">
        <v>446</v>
      </c>
      <c r="B62" s="14" t="s">
        <v>447</v>
      </c>
      <c r="C62" s="15"/>
      <c r="D62" s="14"/>
      <c r="E62" s="76">
        <f t="shared" si="1"/>
        <v>0</v>
      </c>
    </row>
    <row r="63" spans="1:5" ht="11.25" customHeight="1" hidden="1">
      <c r="A63" s="9" t="s">
        <v>448</v>
      </c>
      <c r="B63" s="2" t="s">
        <v>449</v>
      </c>
      <c r="C63" s="69"/>
      <c r="D63" s="2"/>
      <c r="E63" s="76">
        <f t="shared" si="1"/>
        <v>0</v>
      </c>
    </row>
    <row r="64" spans="1:5" s="37" customFormat="1" ht="12.75" hidden="1">
      <c r="A64" s="19" t="s">
        <v>450</v>
      </c>
      <c r="B64" s="14" t="s">
        <v>451</v>
      </c>
      <c r="C64" s="15"/>
      <c r="D64" s="14"/>
      <c r="E64" s="76">
        <f t="shared" si="1"/>
        <v>0</v>
      </c>
    </row>
    <row r="65" spans="1:5" s="37" customFormat="1" ht="12.75" hidden="1">
      <c r="A65" s="19" t="s">
        <v>452</v>
      </c>
      <c r="B65" s="14" t="s">
        <v>453</v>
      </c>
      <c r="C65" s="15"/>
      <c r="D65" s="14"/>
      <c r="E65" s="76">
        <f t="shared" si="1"/>
        <v>0</v>
      </c>
    </row>
    <row r="66" spans="1:5" ht="12.75" hidden="1">
      <c r="A66" s="9" t="s">
        <v>454</v>
      </c>
      <c r="B66" s="20" t="s">
        <v>455</v>
      </c>
      <c r="C66" s="18"/>
      <c r="D66" s="2"/>
      <c r="E66" s="76">
        <f t="shared" si="1"/>
        <v>0</v>
      </c>
    </row>
    <row r="67" spans="1:5" s="37" customFormat="1" ht="12.75" hidden="1">
      <c r="A67" s="19" t="s">
        <v>456</v>
      </c>
      <c r="B67" s="14" t="s">
        <v>457</v>
      </c>
      <c r="C67" s="15"/>
      <c r="D67" s="14"/>
      <c r="E67" s="76">
        <f t="shared" si="1"/>
        <v>0</v>
      </c>
    </row>
    <row r="68" spans="1:5" s="37" customFormat="1" ht="12.75" hidden="1">
      <c r="A68" s="19" t="s">
        <v>458</v>
      </c>
      <c r="B68" s="14" t="s">
        <v>459</v>
      </c>
      <c r="C68" s="15"/>
      <c r="D68" s="14"/>
      <c r="E68" s="76">
        <f t="shared" si="1"/>
        <v>0</v>
      </c>
    </row>
    <row r="69" spans="1:5" s="37" customFormat="1" ht="12.75" hidden="1">
      <c r="A69" s="19" t="s">
        <v>460</v>
      </c>
      <c r="B69" s="78" t="s">
        <v>461</v>
      </c>
      <c r="C69" s="15"/>
      <c r="D69" s="14"/>
      <c r="E69" s="76">
        <f t="shared" si="1"/>
        <v>0</v>
      </c>
    </row>
    <row r="70" spans="1:5" ht="12.75" hidden="1">
      <c r="A70" s="19" t="s">
        <v>462</v>
      </c>
      <c r="B70" s="78" t="s">
        <v>463</v>
      </c>
      <c r="C70" s="15"/>
      <c r="D70" s="2"/>
      <c r="E70" s="76">
        <f t="shared" si="1"/>
        <v>0</v>
      </c>
    </row>
    <row r="71" spans="1:5" ht="12.75" hidden="1">
      <c r="A71" s="67" t="s">
        <v>464</v>
      </c>
      <c r="B71" s="2" t="s">
        <v>465</v>
      </c>
      <c r="C71" s="15"/>
      <c r="D71" s="2"/>
      <c r="E71" s="76">
        <f t="shared" si="1"/>
        <v>0</v>
      </c>
    </row>
    <row r="72" spans="1:5" s="37" customFormat="1" ht="12.75" hidden="1">
      <c r="A72" s="9" t="s">
        <v>466</v>
      </c>
      <c r="B72" s="79" t="s">
        <v>467</v>
      </c>
      <c r="C72" s="11">
        <f>+C73</f>
        <v>0</v>
      </c>
      <c r="D72" s="14"/>
      <c r="E72" s="76">
        <f t="shared" si="1"/>
        <v>0</v>
      </c>
    </row>
    <row r="73" spans="1:5" ht="12.75" hidden="1">
      <c r="A73" s="9" t="s">
        <v>468</v>
      </c>
      <c r="B73" s="2" t="s">
        <v>469</v>
      </c>
      <c r="C73" s="69"/>
      <c r="D73" s="2"/>
      <c r="E73" s="76">
        <f t="shared" si="1"/>
        <v>0</v>
      </c>
    </row>
    <row r="74" spans="1:5" ht="12.75" hidden="1">
      <c r="A74" s="1"/>
      <c r="B74" s="2"/>
      <c r="C74" s="2"/>
      <c r="D74" s="2"/>
      <c r="E74" s="3"/>
    </row>
    <row r="75" spans="1:5" ht="12.75" hidden="1">
      <c r="A75" s="4" t="s">
        <v>470</v>
      </c>
      <c r="B75" s="6" t="s">
        <v>471</v>
      </c>
      <c r="C75" s="6"/>
      <c r="D75" s="7">
        <f>+C76+C79</f>
        <v>0</v>
      </c>
      <c r="E75" s="8">
        <f>SUM(D75*100)/$D$195</f>
        <v>0</v>
      </c>
    </row>
    <row r="76" spans="1:5" ht="24.75" customHeight="1" hidden="1">
      <c r="A76" s="9" t="s">
        <v>472</v>
      </c>
      <c r="B76" s="10" t="s">
        <v>473</v>
      </c>
      <c r="C76" s="11">
        <f>+C77</f>
        <v>0</v>
      </c>
      <c r="D76" s="2"/>
      <c r="E76" s="3"/>
    </row>
    <row r="77" spans="1:5" ht="25.5" hidden="1">
      <c r="A77" s="9" t="s">
        <v>474</v>
      </c>
      <c r="B77" s="80" t="s">
        <v>475</v>
      </c>
      <c r="C77" s="69">
        <f>+C78</f>
        <v>0</v>
      </c>
      <c r="D77" s="2"/>
      <c r="E77" s="76">
        <f>SUM(D77*100)/$D$195</f>
        <v>0</v>
      </c>
    </row>
    <row r="78" spans="1:5" s="37" customFormat="1" ht="12.75" hidden="1">
      <c r="A78" s="19" t="s">
        <v>476</v>
      </c>
      <c r="B78" s="14" t="s">
        <v>477</v>
      </c>
      <c r="C78" s="15"/>
      <c r="D78" s="14"/>
      <c r="E78" s="76">
        <f>SUM(D78*100)/$D$195</f>
        <v>0</v>
      </c>
    </row>
    <row r="79" spans="1:5" ht="27.75" customHeight="1" hidden="1" thickBot="1">
      <c r="A79" s="32" t="s">
        <v>478</v>
      </c>
      <c r="B79" s="81" t="s">
        <v>479</v>
      </c>
      <c r="C79" s="82">
        <f>+C80</f>
        <v>0</v>
      </c>
      <c r="D79" s="39"/>
      <c r="E79" s="76">
        <f>SUM(D79*100)/$D$195</f>
        <v>0</v>
      </c>
    </row>
    <row r="80" spans="1:5" s="37" customFormat="1" ht="29.25" customHeight="1" hidden="1">
      <c r="A80" s="9" t="s">
        <v>480</v>
      </c>
      <c r="B80" s="80" t="s">
        <v>481</v>
      </c>
      <c r="C80" s="18">
        <f>+C81</f>
        <v>0</v>
      </c>
      <c r="D80" s="14"/>
      <c r="E80" s="76">
        <f>SUM(D80*100)/$D$195</f>
        <v>0</v>
      </c>
    </row>
    <row r="81" spans="1:5" s="37" customFormat="1" ht="12.75" hidden="1">
      <c r="A81" s="19" t="s">
        <v>482</v>
      </c>
      <c r="B81" s="14" t="s">
        <v>483</v>
      </c>
      <c r="C81" s="15"/>
      <c r="D81" s="14"/>
      <c r="E81" s="76">
        <f>SUM(D81*100)/$D$195</f>
        <v>0</v>
      </c>
    </row>
    <row r="82" spans="1:5" s="37" customFormat="1" ht="12.75" hidden="1">
      <c r="A82" s="19"/>
      <c r="B82" s="14"/>
      <c r="C82" s="15"/>
      <c r="D82" s="14"/>
      <c r="E82" s="16"/>
    </row>
    <row r="83" spans="1:5" ht="12.75" hidden="1">
      <c r="A83" s="4" t="s">
        <v>484</v>
      </c>
      <c r="B83" s="6" t="s">
        <v>485</v>
      </c>
      <c r="C83" s="6"/>
      <c r="D83" s="7">
        <f>+D85</f>
        <v>0</v>
      </c>
      <c r="E83" s="8">
        <f>SUM(D83*100)/$D$195</f>
        <v>0</v>
      </c>
    </row>
    <row r="84" spans="1:5" ht="12.75" hidden="1">
      <c r="A84" s="1"/>
      <c r="B84" s="2"/>
      <c r="C84" s="2"/>
      <c r="D84" s="2"/>
      <c r="E84" s="3"/>
    </row>
    <row r="85" spans="1:5" ht="11.25" customHeight="1" hidden="1">
      <c r="A85" s="4" t="s">
        <v>486</v>
      </c>
      <c r="B85" s="6" t="s">
        <v>487</v>
      </c>
      <c r="C85" s="6"/>
      <c r="D85" s="7">
        <f>+C87</f>
        <v>0</v>
      </c>
      <c r="E85" s="8">
        <f>SUM(D85*100)/$D$195</f>
        <v>0</v>
      </c>
    </row>
    <row r="86" spans="1:5" ht="12.75" hidden="1">
      <c r="A86" s="9"/>
      <c r="B86" s="80"/>
      <c r="C86" s="69"/>
      <c r="D86" s="2"/>
      <c r="E86" s="3"/>
    </row>
    <row r="87" spans="1:5" ht="12.75" hidden="1">
      <c r="A87" s="9" t="s">
        <v>488</v>
      </c>
      <c r="B87" s="80" t="s">
        <v>489</v>
      </c>
      <c r="C87" s="69">
        <f>+C88</f>
        <v>0</v>
      </c>
      <c r="D87" s="2"/>
      <c r="E87" s="76">
        <f>SUM(D87*100)/$D$195</f>
        <v>0</v>
      </c>
    </row>
    <row r="88" spans="1:5" ht="25.5" hidden="1">
      <c r="A88" s="9" t="s">
        <v>490</v>
      </c>
      <c r="B88" s="80" t="s">
        <v>491</v>
      </c>
      <c r="C88" s="69"/>
      <c r="D88" s="2"/>
      <c r="E88" s="76">
        <f>SUM(D88*100)/$D$195</f>
        <v>0</v>
      </c>
    </row>
    <row r="89" spans="1:5" ht="12.75" hidden="1">
      <c r="A89" s="1"/>
      <c r="B89" s="2"/>
      <c r="C89" s="2"/>
      <c r="D89" s="2"/>
      <c r="E89" s="3"/>
    </row>
    <row r="90" spans="1:5" ht="12.75" hidden="1">
      <c r="A90" s="4" t="s">
        <v>492</v>
      </c>
      <c r="B90" s="6" t="s">
        <v>493</v>
      </c>
      <c r="C90" s="6"/>
      <c r="D90" s="7">
        <f>+D92</f>
        <v>0</v>
      </c>
      <c r="E90" s="8">
        <f>SUM(D90*100)/$D$195</f>
        <v>0</v>
      </c>
    </row>
    <row r="91" spans="1:5" ht="12.75" hidden="1">
      <c r="A91" s="1"/>
      <c r="B91" s="2"/>
      <c r="C91" s="2"/>
      <c r="D91" s="2"/>
      <c r="E91" s="3"/>
    </row>
    <row r="92" spans="1:5" ht="12.75" hidden="1">
      <c r="A92" s="4" t="s">
        <v>494</v>
      </c>
      <c r="B92" s="6" t="s">
        <v>495</v>
      </c>
      <c r="C92" s="6"/>
      <c r="D92" s="7">
        <f>+C94+C96+C98</f>
        <v>0</v>
      </c>
      <c r="E92" s="8">
        <f>SUM(D92*100)/$D$195</f>
        <v>0</v>
      </c>
    </row>
    <row r="93" spans="1:5" ht="12.75" hidden="1">
      <c r="A93" s="1"/>
      <c r="B93" s="2"/>
      <c r="C93" s="2"/>
      <c r="D93" s="2"/>
      <c r="E93" s="3"/>
    </row>
    <row r="94" spans="1:5" ht="12.75" hidden="1">
      <c r="A94" s="9" t="s">
        <v>496</v>
      </c>
      <c r="B94" s="12" t="s">
        <v>497</v>
      </c>
      <c r="C94" s="11">
        <f>+C95</f>
        <v>0</v>
      </c>
      <c r="D94" s="2"/>
      <c r="E94" s="76">
        <f>SUM(D94*100)/$D$195</f>
        <v>0</v>
      </c>
    </row>
    <row r="95" spans="1:5" s="37" customFormat="1" ht="12.75" hidden="1">
      <c r="A95" s="67" t="s">
        <v>498</v>
      </c>
      <c r="B95" s="14" t="s">
        <v>499</v>
      </c>
      <c r="C95" s="15"/>
      <c r="D95" s="14"/>
      <c r="E95" s="76">
        <f>SUM(D95*100)/$D$195</f>
        <v>0</v>
      </c>
    </row>
    <row r="96" spans="1:5" ht="12.75" hidden="1">
      <c r="A96" s="9" t="s">
        <v>500</v>
      </c>
      <c r="B96" s="12" t="s">
        <v>501</v>
      </c>
      <c r="C96" s="11">
        <f>+C97</f>
        <v>0</v>
      </c>
      <c r="D96" s="2"/>
      <c r="E96" s="76">
        <f>SUM(D96*100)/$D$195</f>
        <v>0</v>
      </c>
    </row>
    <row r="97" spans="1:5" s="37" customFormat="1" ht="12.75" hidden="1">
      <c r="A97" s="67" t="s">
        <v>502</v>
      </c>
      <c r="B97" s="14" t="s">
        <v>503</v>
      </c>
      <c r="C97" s="15"/>
      <c r="D97" s="14"/>
      <c r="E97" s="76">
        <f>SUM(D97*100)/$D$195</f>
        <v>0</v>
      </c>
    </row>
    <row r="98" spans="1:5" ht="12.75" hidden="1">
      <c r="A98" s="9" t="s">
        <v>504</v>
      </c>
      <c r="B98" s="12" t="s">
        <v>505</v>
      </c>
      <c r="C98" s="11">
        <f>SUM(C99)</f>
        <v>0</v>
      </c>
      <c r="D98" s="2"/>
      <c r="E98" s="76">
        <f>SUM(D98*100)/$D$195</f>
        <v>0</v>
      </c>
    </row>
    <row r="99" spans="1:5" s="37" customFormat="1" ht="12.75" hidden="1">
      <c r="A99" s="67" t="s">
        <v>506</v>
      </c>
      <c r="B99" s="14" t="s">
        <v>507</v>
      </c>
      <c r="C99" s="15"/>
      <c r="D99" s="14"/>
      <c r="E99" s="83"/>
    </row>
    <row r="100" spans="1:5" ht="12.75" hidden="1">
      <c r="A100" s="9"/>
      <c r="B100" s="12"/>
      <c r="C100" s="11"/>
      <c r="D100" s="2"/>
      <c r="E100" s="52"/>
    </row>
    <row r="101" spans="1:5" ht="12.75" hidden="1">
      <c r="A101" s="4" t="s">
        <v>404</v>
      </c>
      <c r="B101" s="6" t="s">
        <v>405</v>
      </c>
      <c r="C101" s="6"/>
      <c r="D101" s="7">
        <f>+C103</f>
        <v>0</v>
      </c>
      <c r="E101" s="8">
        <f>SUM(D101*100)/$D$195</f>
        <v>0</v>
      </c>
    </row>
    <row r="102" spans="1:5" ht="12.75" hidden="1">
      <c r="A102" s="1"/>
      <c r="B102" s="2"/>
      <c r="C102" s="69"/>
      <c r="D102" s="2"/>
      <c r="E102" s="52"/>
    </row>
    <row r="103" spans="1:5" ht="12.75" hidden="1">
      <c r="A103" s="9" t="s">
        <v>406</v>
      </c>
      <c r="B103" s="12" t="s">
        <v>407</v>
      </c>
      <c r="C103" s="11">
        <v>0</v>
      </c>
      <c r="D103" s="2"/>
      <c r="E103" s="52" t="e">
        <f>SUM(C103*100)/$D$182</f>
        <v>#DIV/0!</v>
      </c>
    </row>
    <row r="104" spans="1:5" ht="12.75" hidden="1">
      <c r="A104" s="1"/>
      <c r="B104" s="2"/>
      <c r="C104" s="2"/>
      <c r="D104" s="2"/>
      <c r="E104" s="3"/>
    </row>
    <row r="105" spans="1:5" ht="12.75" hidden="1">
      <c r="A105" s="4" t="s">
        <v>336</v>
      </c>
      <c r="B105" s="5" t="s">
        <v>508</v>
      </c>
      <c r="C105" s="6"/>
      <c r="D105" s="7">
        <f>SUM(D107)</f>
        <v>0</v>
      </c>
      <c r="E105" s="8">
        <f>SUM(D105*100)/$D$195</f>
        <v>0</v>
      </c>
    </row>
    <row r="106" spans="1:5" ht="12.75" hidden="1">
      <c r="A106" s="1"/>
      <c r="B106" s="2"/>
      <c r="C106" s="2"/>
      <c r="D106" s="2"/>
      <c r="E106" s="3"/>
    </row>
    <row r="107" spans="1:5" ht="12.75" hidden="1">
      <c r="A107" s="4" t="s">
        <v>337</v>
      </c>
      <c r="B107" s="6" t="s">
        <v>509</v>
      </c>
      <c r="C107" s="6"/>
      <c r="D107" s="7">
        <f>+C109+C112</f>
        <v>0</v>
      </c>
      <c r="E107" s="8">
        <f>SUM(D107*100)/$D$195</f>
        <v>0</v>
      </c>
    </row>
    <row r="108" spans="1:5" ht="12.75" hidden="1">
      <c r="A108" s="1"/>
      <c r="B108" s="2"/>
      <c r="C108" s="2"/>
      <c r="D108" s="2"/>
      <c r="E108" s="3"/>
    </row>
    <row r="109" spans="1:5" ht="27.75" customHeight="1" hidden="1">
      <c r="A109" s="9" t="s">
        <v>338</v>
      </c>
      <c r="B109" s="10" t="s">
        <v>510</v>
      </c>
      <c r="C109" s="11">
        <f>SUM(C110:C111)</f>
        <v>0</v>
      </c>
      <c r="D109" s="2"/>
      <c r="E109" s="13" t="e">
        <f>SUM(C109*100)/$D$182</f>
        <v>#DIV/0!</v>
      </c>
    </row>
    <row r="110" spans="1:5" s="37" customFormat="1" ht="14.25" customHeight="1" hidden="1">
      <c r="A110" s="19" t="s">
        <v>511</v>
      </c>
      <c r="B110" s="14" t="s">
        <v>512</v>
      </c>
      <c r="C110" s="15"/>
      <c r="D110" s="14" t="s">
        <v>13</v>
      </c>
      <c r="E110" s="52" t="e">
        <f>SUM(C110*100)/$D$182</f>
        <v>#DIV/0!</v>
      </c>
    </row>
    <row r="111" spans="1:5" s="37" customFormat="1" ht="12.75" hidden="1">
      <c r="A111" s="19" t="s">
        <v>513</v>
      </c>
      <c r="B111" s="24" t="s">
        <v>514</v>
      </c>
      <c r="C111" s="84"/>
      <c r="D111" s="14"/>
      <c r="E111" s="16"/>
    </row>
    <row r="112" spans="1:5" ht="25.5" hidden="1">
      <c r="A112" s="9" t="s">
        <v>515</v>
      </c>
      <c r="B112" s="10" t="s">
        <v>516</v>
      </c>
      <c r="C112" s="11">
        <f>+C113</f>
        <v>0</v>
      </c>
      <c r="D112" s="2"/>
      <c r="E112" s="52" t="e">
        <f>SUM(C112*100)/$D$182</f>
        <v>#DIV/0!</v>
      </c>
    </row>
    <row r="113" spans="1:5" ht="12.75" hidden="1">
      <c r="A113" s="19" t="s">
        <v>517</v>
      </c>
      <c r="B113" s="2" t="s">
        <v>518</v>
      </c>
      <c r="C113" s="69">
        <v>0</v>
      </c>
      <c r="D113" s="2"/>
      <c r="E113" s="52" t="e">
        <f>SUM(C113*100)/$D$182</f>
        <v>#DIV/0!</v>
      </c>
    </row>
    <row r="114" spans="1:5" ht="12.75" hidden="1">
      <c r="A114" s="1"/>
      <c r="B114" s="2"/>
      <c r="C114" s="2"/>
      <c r="D114" s="2"/>
      <c r="E114" s="3"/>
    </row>
    <row r="115" spans="1:5" ht="12.75" hidden="1">
      <c r="A115" s="4" t="s">
        <v>519</v>
      </c>
      <c r="B115" s="5" t="s">
        <v>520</v>
      </c>
      <c r="C115" s="6"/>
      <c r="D115" s="7">
        <f>+D128+D125+D117</f>
        <v>0</v>
      </c>
      <c r="E115" s="8">
        <f>SUM(D115*100)/$D$195</f>
        <v>0</v>
      </c>
    </row>
    <row r="116" spans="1:5" ht="12.75" hidden="1">
      <c r="A116" s="1"/>
      <c r="B116" s="2"/>
      <c r="C116" s="69"/>
      <c r="D116" s="2"/>
      <c r="E116" s="3"/>
    </row>
    <row r="117" spans="1:5" ht="12.75" hidden="1">
      <c r="A117" s="4" t="s">
        <v>521</v>
      </c>
      <c r="B117" s="6" t="s">
        <v>522</v>
      </c>
      <c r="C117" s="6"/>
      <c r="D117" s="7">
        <f>+D119</f>
        <v>0</v>
      </c>
      <c r="E117" s="8">
        <f>SUM(D117*100)/$D$195</f>
        <v>0</v>
      </c>
    </row>
    <row r="118" spans="1:5" ht="12.75" hidden="1">
      <c r="A118" s="1"/>
      <c r="B118" s="2"/>
      <c r="C118" s="2"/>
      <c r="D118" s="2"/>
      <c r="E118" s="3"/>
    </row>
    <row r="119" spans="1:5" ht="12.75" hidden="1">
      <c r="A119" s="4" t="s">
        <v>523</v>
      </c>
      <c r="B119" s="6" t="s">
        <v>524</v>
      </c>
      <c r="C119" s="6"/>
      <c r="D119" s="7">
        <f>+C120</f>
        <v>0</v>
      </c>
      <c r="E119" s="8">
        <f>SUM(D119*100)/$D$195</f>
        <v>0</v>
      </c>
    </row>
    <row r="120" spans="1:5" s="36" customFormat="1" ht="10.5" customHeight="1" hidden="1">
      <c r="A120" s="9" t="s">
        <v>525</v>
      </c>
      <c r="B120" s="12" t="s">
        <v>526</v>
      </c>
      <c r="C120" s="11">
        <f>+C121</f>
        <v>0</v>
      </c>
      <c r="D120" s="12"/>
      <c r="E120" s="52" t="e">
        <f>SUM(C120*100)/$D$182</f>
        <v>#DIV/0!</v>
      </c>
    </row>
    <row r="121" spans="1:5" s="37" customFormat="1" ht="12.75" hidden="1">
      <c r="A121" s="67" t="s">
        <v>527</v>
      </c>
      <c r="B121" s="14" t="s">
        <v>528</v>
      </c>
      <c r="C121" s="15"/>
      <c r="D121" s="14"/>
      <c r="E121" s="52" t="e">
        <f>SUM(C121*100)/$D$182</f>
        <v>#DIV/0!</v>
      </c>
    </row>
    <row r="122" spans="1:5" s="37" customFormat="1" ht="12.75" hidden="1">
      <c r="A122" s="67"/>
      <c r="B122" s="14"/>
      <c r="C122" s="15"/>
      <c r="D122" s="14"/>
      <c r="E122" s="16"/>
    </row>
    <row r="123" spans="1:5" ht="29.25" customHeight="1" hidden="1">
      <c r="A123" s="4" t="s">
        <v>529</v>
      </c>
      <c r="B123" s="85" t="s">
        <v>530</v>
      </c>
      <c r="C123" s="6"/>
      <c r="D123" s="7">
        <f>+D125</f>
        <v>0</v>
      </c>
      <c r="E123" s="8">
        <f>SUM(D123*100)/$D$195</f>
        <v>0</v>
      </c>
    </row>
    <row r="124" spans="1:5" s="37" customFormat="1" ht="12.75" hidden="1">
      <c r="A124" s="67"/>
      <c r="B124" s="14"/>
      <c r="C124" s="15"/>
      <c r="D124" s="14"/>
      <c r="E124" s="16"/>
    </row>
    <row r="125" spans="1:5" ht="10.5" customHeight="1" hidden="1">
      <c r="A125" s="4" t="s">
        <v>531</v>
      </c>
      <c r="B125" s="86" t="s">
        <v>532</v>
      </c>
      <c r="C125" s="72" t="s">
        <v>13</v>
      </c>
      <c r="D125" s="7">
        <f>SUM(C126)</f>
        <v>0</v>
      </c>
      <c r="E125" s="8">
        <f>SUM(D125*100)/$D$195</f>
        <v>0</v>
      </c>
    </row>
    <row r="126" spans="1:5" s="37" customFormat="1" ht="12.75" hidden="1">
      <c r="A126" s="19" t="s">
        <v>533</v>
      </c>
      <c r="B126" s="14" t="s">
        <v>534</v>
      </c>
      <c r="C126" s="15"/>
      <c r="D126" s="14"/>
      <c r="E126" s="52" t="e">
        <f>SUM(C126*100)/$D$182</f>
        <v>#DIV/0!</v>
      </c>
    </row>
    <row r="127" spans="1:5" ht="12.75" hidden="1">
      <c r="A127" s="1"/>
      <c r="B127" s="2"/>
      <c r="C127" s="2"/>
      <c r="D127" s="2"/>
      <c r="E127" s="3"/>
    </row>
    <row r="128" spans="1:5" ht="12.75" hidden="1">
      <c r="A128" s="4" t="s">
        <v>14</v>
      </c>
      <c r="B128" s="5" t="s">
        <v>15</v>
      </c>
      <c r="C128" s="6"/>
      <c r="D128" s="7">
        <f>SUM(D130)+D145</f>
        <v>0</v>
      </c>
      <c r="E128" s="8">
        <f>SUM(D128*100)/$D$195</f>
        <v>0</v>
      </c>
    </row>
    <row r="129" spans="1:5" ht="12.75" hidden="1">
      <c r="A129" s="1"/>
      <c r="B129" s="2"/>
      <c r="C129" s="2"/>
      <c r="D129" s="2"/>
      <c r="E129" s="3"/>
    </row>
    <row r="130" spans="1:5" ht="12.75" hidden="1">
      <c r="A130" s="4" t="s">
        <v>328</v>
      </c>
      <c r="B130" s="6" t="s">
        <v>16</v>
      </c>
      <c r="C130" s="6"/>
      <c r="D130" s="7">
        <f>SUM(C132+C140)+C136</f>
        <v>0</v>
      </c>
      <c r="E130" s="8">
        <f>SUM(D130*100)/$D$195</f>
        <v>0</v>
      </c>
    </row>
    <row r="131" spans="1:5" ht="12.75" hidden="1">
      <c r="A131" s="1"/>
      <c r="B131" s="2"/>
      <c r="C131" s="2"/>
      <c r="D131" s="2"/>
      <c r="E131" s="3"/>
    </row>
    <row r="132" spans="1:5" s="36" customFormat="1" ht="12.75" hidden="1">
      <c r="A132" s="9" t="s">
        <v>17</v>
      </c>
      <c r="B132" s="12" t="s">
        <v>18</v>
      </c>
      <c r="C132" s="61">
        <f>SUM(C133:C134)</f>
        <v>0</v>
      </c>
      <c r="D132" s="12"/>
      <c r="E132" s="52" t="e">
        <f>SUM(C132*100)/$D$182</f>
        <v>#DIV/0!</v>
      </c>
    </row>
    <row r="133" spans="1:5" s="37" customFormat="1" ht="12.75" hidden="1">
      <c r="A133" s="19" t="s">
        <v>329</v>
      </c>
      <c r="B133" s="24" t="s">
        <v>535</v>
      </c>
      <c r="C133" s="84"/>
      <c r="D133" s="25"/>
      <c r="E133" s="52" t="e">
        <f>SUM(C133*100)/$D$182</f>
        <v>#DIV/0!</v>
      </c>
    </row>
    <row r="134" spans="1:5" s="37" customFormat="1" ht="12.75" hidden="1">
      <c r="A134" s="19" t="s">
        <v>536</v>
      </c>
      <c r="B134" s="24" t="s">
        <v>537</v>
      </c>
      <c r="C134" s="84"/>
      <c r="D134" s="25"/>
      <c r="E134" s="26"/>
    </row>
    <row r="135" spans="1:5" ht="12.75" hidden="1">
      <c r="A135" s="1"/>
      <c r="B135" s="2"/>
      <c r="C135" s="2"/>
      <c r="D135" s="2"/>
      <c r="E135" s="3"/>
    </row>
    <row r="136" spans="1:5" s="36" customFormat="1" ht="12.75" hidden="1">
      <c r="A136" s="9" t="s">
        <v>339</v>
      </c>
      <c r="B136" s="10" t="s">
        <v>340</v>
      </c>
      <c r="C136" s="61">
        <f>+C137</f>
        <v>0</v>
      </c>
      <c r="D136" s="12"/>
      <c r="E136" s="52" t="e">
        <f>SUM(C136*100)/$D$182</f>
        <v>#DIV/0!</v>
      </c>
    </row>
    <row r="137" spans="1:5" s="37" customFormat="1" ht="12.75" hidden="1">
      <c r="A137" s="19" t="s">
        <v>538</v>
      </c>
      <c r="B137" s="14" t="s">
        <v>539</v>
      </c>
      <c r="C137" s="15"/>
      <c r="D137" s="14"/>
      <c r="E137" s="52" t="e">
        <f>SUM(C137*100)/$D$182</f>
        <v>#DIV/0!</v>
      </c>
    </row>
    <row r="138" spans="1:5" ht="12.75" hidden="1">
      <c r="A138" s="1"/>
      <c r="B138" s="14"/>
      <c r="C138" s="2"/>
      <c r="D138" s="2"/>
      <c r="E138" s="3"/>
    </row>
    <row r="139" spans="1:5" ht="12.75" hidden="1">
      <c r="A139" s="1"/>
      <c r="B139" s="14"/>
      <c r="C139" s="2"/>
      <c r="D139" s="2"/>
      <c r="E139" s="3"/>
    </row>
    <row r="140" spans="1:5" s="36" customFormat="1" ht="25.5" hidden="1">
      <c r="A140" s="9" t="s">
        <v>540</v>
      </c>
      <c r="B140" s="10" t="s">
        <v>541</v>
      </c>
      <c r="C140" s="61">
        <f>+C141</f>
        <v>0</v>
      </c>
      <c r="D140" s="12"/>
      <c r="E140" s="52" t="e">
        <f>SUM(C140*100)/$D$182</f>
        <v>#DIV/0!</v>
      </c>
    </row>
    <row r="141" spans="1:5" s="37" customFormat="1" ht="12.75" hidden="1">
      <c r="A141" s="19" t="s">
        <v>542</v>
      </c>
      <c r="B141" s="14" t="s">
        <v>543</v>
      </c>
      <c r="C141" s="15"/>
      <c r="D141" s="14"/>
      <c r="E141" s="52" t="e">
        <f>SUM(C141*100)/$D$182</f>
        <v>#DIV/0!</v>
      </c>
    </row>
    <row r="142" spans="1:5" ht="12.75" hidden="1">
      <c r="A142" s="1"/>
      <c r="B142" s="14" t="s">
        <v>544</v>
      </c>
      <c r="C142" s="2"/>
      <c r="D142" s="2"/>
      <c r="E142" s="3"/>
    </row>
    <row r="143" spans="1:5" ht="12.75" hidden="1">
      <c r="A143" s="1"/>
      <c r="B143" s="14"/>
      <c r="C143" s="2"/>
      <c r="D143" s="2"/>
      <c r="E143" s="3"/>
    </row>
    <row r="144" spans="1:5" ht="12.75" hidden="1">
      <c r="A144" s="1"/>
      <c r="B144" s="14"/>
      <c r="C144" s="2"/>
      <c r="D144" s="2"/>
      <c r="E144" s="3"/>
    </row>
    <row r="145" spans="1:5" ht="12.75" hidden="1">
      <c r="A145" s="4" t="s">
        <v>545</v>
      </c>
      <c r="B145" s="6" t="s">
        <v>546</v>
      </c>
      <c r="C145" s="6"/>
      <c r="D145" s="7">
        <f>+D146</f>
        <v>0</v>
      </c>
      <c r="E145" s="8">
        <f>SUM(D145*100)/$D$195</f>
        <v>0</v>
      </c>
    </row>
    <row r="146" spans="1:5" ht="12.75" hidden="1">
      <c r="A146" s="87" t="s">
        <v>547</v>
      </c>
      <c r="B146" s="6" t="s">
        <v>548</v>
      </c>
      <c r="C146" s="6"/>
      <c r="D146" s="7">
        <f>+C147</f>
        <v>0</v>
      </c>
      <c r="E146" s="8">
        <f>SUM(D146*100)/$D$195</f>
        <v>0</v>
      </c>
    </row>
    <row r="147" spans="1:5" ht="12.75" hidden="1">
      <c r="A147" s="87" t="s">
        <v>549</v>
      </c>
      <c r="B147" s="14" t="s">
        <v>550</v>
      </c>
      <c r="C147" s="15"/>
      <c r="D147" s="2"/>
      <c r="E147" s="3"/>
    </row>
    <row r="148" spans="1:5" ht="12.75">
      <c r="A148" s="87"/>
      <c r="B148" s="88"/>
      <c r="C148" s="2"/>
      <c r="D148" s="2"/>
      <c r="E148" s="3"/>
    </row>
    <row r="149" spans="1:5" ht="12.75">
      <c r="A149" s="4" t="s">
        <v>252</v>
      </c>
      <c r="B149" s="6" t="s">
        <v>551</v>
      </c>
      <c r="C149" s="6"/>
      <c r="D149" s="7">
        <f>+D151+D154</f>
        <v>11457449242.589998</v>
      </c>
      <c r="E149" s="8">
        <f>SUM(D149*100)/$D$195</f>
        <v>100</v>
      </c>
    </row>
    <row r="150" spans="1:5" ht="12.75">
      <c r="A150" s="1"/>
      <c r="B150" s="2"/>
      <c r="C150" s="2"/>
      <c r="D150" s="2"/>
      <c r="E150" s="3"/>
    </row>
    <row r="151" spans="1:5" ht="12.75" hidden="1">
      <c r="A151" s="4" t="s">
        <v>330</v>
      </c>
      <c r="B151" s="5" t="s">
        <v>552</v>
      </c>
      <c r="C151" s="6"/>
      <c r="D151" s="7">
        <f>+C152</f>
        <v>0</v>
      </c>
      <c r="E151" s="8">
        <f>SUM(D151*100)/$D$195</f>
        <v>0</v>
      </c>
    </row>
    <row r="152" spans="1:5" ht="12.75" hidden="1">
      <c r="A152" s="4" t="s">
        <v>553</v>
      </c>
      <c r="B152" s="6" t="s">
        <v>554</v>
      </c>
      <c r="C152" s="7">
        <f>+C153</f>
        <v>0</v>
      </c>
      <c r="D152" s="7"/>
      <c r="E152" s="8">
        <f>SUM(D152*100)/$D$195</f>
        <v>0</v>
      </c>
    </row>
    <row r="153" spans="1:5" ht="12.75" hidden="1">
      <c r="A153" s="87" t="s">
        <v>555</v>
      </c>
      <c r="B153" s="14" t="s">
        <v>253</v>
      </c>
      <c r="C153" s="15"/>
      <c r="D153" s="2"/>
      <c r="E153" s="3"/>
    </row>
    <row r="154" spans="1:5" ht="12.75">
      <c r="A154" s="89" t="s">
        <v>254</v>
      </c>
      <c r="B154" s="90" t="s">
        <v>255</v>
      </c>
      <c r="C154" s="91"/>
      <c r="D154" s="92">
        <f>+C156+C158</f>
        <v>11457449242.589998</v>
      </c>
      <c r="E154" s="8">
        <f>SUM(D154*100)/$D$195</f>
        <v>100</v>
      </c>
    </row>
    <row r="155" spans="1:5" ht="12.75">
      <c r="A155" s="1"/>
      <c r="C155" s="51"/>
      <c r="E155" s="3"/>
    </row>
    <row r="156" spans="1:8" ht="12.75">
      <c r="A156" s="9" t="s">
        <v>256</v>
      </c>
      <c r="B156" s="36" t="s">
        <v>257</v>
      </c>
      <c r="C156" s="44">
        <f>2961254943.06-1121338.51</f>
        <v>2960133604.5499997</v>
      </c>
      <c r="D156" s="36"/>
      <c r="E156" s="52">
        <f>SUM(C156*100)/$D$195</f>
        <v>25.835886695849336</v>
      </c>
      <c r="F156" s="36"/>
      <c r="G156" s="36"/>
      <c r="H156" s="36"/>
    </row>
    <row r="157" spans="1:5" ht="12.75">
      <c r="A157" s="93"/>
      <c r="B157" s="14"/>
      <c r="C157" s="15"/>
      <c r="D157" s="2"/>
      <c r="E157" s="3"/>
    </row>
    <row r="158" spans="1:5" ht="12.75">
      <c r="A158" s="9" t="s">
        <v>258</v>
      </c>
      <c r="B158" s="10" t="s">
        <v>259</v>
      </c>
      <c r="C158" s="46">
        <f>SUM(C159:C186)</f>
        <v>8497315638.039999</v>
      </c>
      <c r="D158" s="12"/>
      <c r="E158" s="52">
        <f aca="true" t="shared" si="2" ref="E158:E186">SUM(C158*100)/$D$195</f>
        <v>74.16411330415066</v>
      </c>
    </row>
    <row r="159" spans="1:5" ht="12.75">
      <c r="A159" s="31" t="s">
        <v>260</v>
      </c>
      <c r="B159" s="17" t="s">
        <v>261</v>
      </c>
      <c r="C159" s="62">
        <f>96083051.15-41897567.15</f>
        <v>54185484.00000001</v>
      </c>
      <c r="D159" s="12"/>
      <c r="E159" s="52">
        <f t="shared" si="2"/>
        <v>0.47292798643680645</v>
      </c>
    </row>
    <row r="160" spans="1:5" ht="12.75">
      <c r="A160" s="31" t="s">
        <v>262</v>
      </c>
      <c r="B160" s="17" t="s">
        <v>263</v>
      </c>
      <c r="C160" s="62">
        <v>71052681.2</v>
      </c>
      <c r="D160" s="14"/>
      <c r="E160" s="52">
        <f t="shared" si="2"/>
        <v>0.6201439752914697</v>
      </c>
    </row>
    <row r="161" spans="1:5" ht="12.75">
      <c r="A161" s="31" t="s">
        <v>264</v>
      </c>
      <c r="B161" s="2" t="s">
        <v>265</v>
      </c>
      <c r="C161" s="62">
        <v>273582471.04</v>
      </c>
      <c r="D161" s="2"/>
      <c r="E161" s="52">
        <f t="shared" si="2"/>
        <v>2.3878130746853365</v>
      </c>
    </row>
    <row r="162" spans="1:5" ht="12.75">
      <c r="A162" s="31" t="s">
        <v>266</v>
      </c>
      <c r="B162" s="20" t="s">
        <v>267</v>
      </c>
      <c r="C162" s="62">
        <v>1536429353.04</v>
      </c>
      <c r="D162" s="2"/>
      <c r="E162" s="52">
        <f t="shared" si="2"/>
        <v>13.40987265585027</v>
      </c>
    </row>
    <row r="163" spans="1:5" ht="12.75">
      <c r="A163" s="31" t="s">
        <v>268</v>
      </c>
      <c r="B163" s="20" t="s">
        <v>269</v>
      </c>
      <c r="C163" s="62">
        <v>183021698.17</v>
      </c>
      <c r="D163" s="2"/>
      <c r="E163" s="52">
        <f t="shared" si="2"/>
        <v>1.5974035258185204</v>
      </c>
    </row>
    <row r="164" spans="1:5" ht="12.75">
      <c r="A164" s="31" t="s">
        <v>270</v>
      </c>
      <c r="B164" s="20" t="s">
        <v>271</v>
      </c>
      <c r="C164" s="62">
        <v>229764362.12</v>
      </c>
      <c r="D164" s="2"/>
      <c r="E164" s="52">
        <f t="shared" si="2"/>
        <v>2.005370979658479</v>
      </c>
    </row>
    <row r="165" spans="1:5" ht="12.75">
      <c r="A165" s="31" t="s">
        <v>272</v>
      </c>
      <c r="B165" s="2" t="s">
        <v>273</v>
      </c>
      <c r="C165" s="62">
        <f>1206197342.63+81500000</f>
        <v>1287697342.63</v>
      </c>
      <c r="D165" s="2"/>
      <c r="E165" s="52">
        <f t="shared" si="2"/>
        <v>11.238953063333943</v>
      </c>
    </row>
    <row r="166" spans="1:5" ht="12.75">
      <c r="A166" s="31" t="s">
        <v>274</v>
      </c>
      <c r="B166" s="2" t="s">
        <v>275</v>
      </c>
      <c r="C166" s="62">
        <f>399379375.33+38034585.48</f>
        <v>437413960.81</v>
      </c>
      <c r="D166" s="2"/>
      <c r="E166" s="52">
        <f t="shared" si="2"/>
        <v>3.8177254949908987</v>
      </c>
    </row>
    <row r="167" spans="1:5" ht="12.75">
      <c r="A167" s="31" t="s">
        <v>276</v>
      </c>
      <c r="B167" s="2" t="s">
        <v>277</v>
      </c>
      <c r="C167" s="62">
        <v>108467361.66</v>
      </c>
      <c r="D167" s="2"/>
      <c r="E167" s="52">
        <f t="shared" si="2"/>
        <v>0.9466972915472464</v>
      </c>
    </row>
    <row r="168" spans="1:5" ht="12.75">
      <c r="A168" s="31" t="s">
        <v>278</v>
      </c>
      <c r="B168" s="2" t="s">
        <v>279</v>
      </c>
      <c r="C168" s="62">
        <f>3162908443.6-495921.93</f>
        <v>3162412521.67</v>
      </c>
      <c r="D168" s="2"/>
      <c r="E168" s="52">
        <f t="shared" si="2"/>
        <v>27.601366191652666</v>
      </c>
    </row>
    <row r="169" spans="1:5" ht="12.75">
      <c r="A169" s="31" t="s">
        <v>280</v>
      </c>
      <c r="B169" s="41" t="s">
        <v>281</v>
      </c>
      <c r="C169" s="62">
        <v>28036.54</v>
      </c>
      <c r="D169" s="2"/>
      <c r="E169" s="52">
        <f t="shared" si="2"/>
        <v>0.00024470141133841266</v>
      </c>
    </row>
    <row r="170" spans="1:5" ht="25.5">
      <c r="A170" s="31" t="s">
        <v>282</v>
      </c>
      <c r="B170" s="42" t="s">
        <v>283</v>
      </c>
      <c r="C170" s="62">
        <v>25198862.32</v>
      </c>
      <c r="D170" s="2"/>
      <c r="E170" s="52">
        <f t="shared" si="2"/>
        <v>0.21993431335772345</v>
      </c>
    </row>
    <row r="171" spans="1:5" ht="25.5">
      <c r="A171" s="31" t="s">
        <v>284</v>
      </c>
      <c r="B171" s="42" t="s">
        <v>285</v>
      </c>
      <c r="C171" s="62">
        <v>10513.7</v>
      </c>
      <c r="D171" s="2"/>
      <c r="E171" s="52">
        <f t="shared" si="2"/>
        <v>9.176300743203938E-05</v>
      </c>
    </row>
    <row r="172" spans="1:5" ht="25.5">
      <c r="A172" s="31" t="s">
        <v>286</v>
      </c>
      <c r="B172" s="42" t="s">
        <v>287</v>
      </c>
      <c r="C172" s="62">
        <v>601314720.56</v>
      </c>
      <c r="D172" s="2"/>
      <c r="E172" s="52">
        <f t="shared" si="2"/>
        <v>5.248242499951678</v>
      </c>
    </row>
    <row r="173" spans="1:5" ht="12.75">
      <c r="A173" s="31" t="s">
        <v>288</v>
      </c>
      <c r="B173" s="41" t="s">
        <v>289</v>
      </c>
      <c r="C173" s="62">
        <v>8398457.66</v>
      </c>
      <c r="D173" s="2"/>
      <c r="E173" s="52">
        <f t="shared" si="2"/>
        <v>0.07330128619536871</v>
      </c>
    </row>
    <row r="174" spans="1:5" ht="12.75">
      <c r="A174" s="31" t="s">
        <v>347</v>
      </c>
      <c r="B174" s="42" t="s">
        <v>291</v>
      </c>
      <c r="C174" s="48">
        <v>2067260.44</v>
      </c>
      <c r="D174" s="2"/>
      <c r="E174" s="52">
        <f t="shared" si="2"/>
        <v>0.01804293779731978</v>
      </c>
    </row>
    <row r="175" spans="1:5" ht="12.75">
      <c r="A175" s="31" t="s">
        <v>290</v>
      </c>
      <c r="B175" s="41" t="s">
        <v>293</v>
      </c>
      <c r="C175" s="62">
        <v>56028993.54</v>
      </c>
      <c r="D175" s="2"/>
      <c r="E175" s="52">
        <f t="shared" si="2"/>
        <v>0.4890180384280231</v>
      </c>
    </row>
    <row r="176" spans="1:5" ht="12.75">
      <c r="A176" s="31" t="s">
        <v>292</v>
      </c>
      <c r="B176" s="41" t="s">
        <v>361</v>
      </c>
      <c r="C176" s="48"/>
      <c r="D176" s="2"/>
      <c r="E176" s="52">
        <f t="shared" si="2"/>
        <v>0</v>
      </c>
    </row>
    <row r="177" spans="1:5" ht="12.75">
      <c r="A177" s="31" t="s">
        <v>294</v>
      </c>
      <c r="B177" s="41" t="s">
        <v>331</v>
      </c>
      <c r="C177" s="48"/>
      <c r="D177" s="2"/>
      <c r="E177" s="52">
        <f t="shared" si="2"/>
        <v>0</v>
      </c>
    </row>
    <row r="178" spans="1:5" ht="12.75">
      <c r="A178" s="31" t="s">
        <v>295</v>
      </c>
      <c r="B178" s="41" t="s">
        <v>297</v>
      </c>
      <c r="C178" s="62">
        <v>849980.81</v>
      </c>
      <c r="D178" s="2"/>
      <c r="E178" s="52">
        <f t="shared" si="2"/>
        <v>0.007418586737791725</v>
      </c>
    </row>
    <row r="179" spans="1:5" ht="12.75">
      <c r="A179" s="31" t="s">
        <v>296</v>
      </c>
      <c r="B179" s="41" t="s">
        <v>299</v>
      </c>
      <c r="C179" s="62">
        <v>5354879.11</v>
      </c>
      <c r="D179" s="2"/>
      <c r="E179" s="52">
        <f t="shared" si="2"/>
        <v>0.04673709650918349</v>
      </c>
    </row>
    <row r="180" spans="1:5" ht="12.75">
      <c r="A180" s="31" t="s">
        <v>298</v>
      </c>
      <c r="B180" s="41" t="s">
        <v>301</v>
      </c>
      <c r="C180" s="62">
        <f>11393347.6</f>
        <v>11393347.6</v>
      </c>
      <c r="D180" s="2"/>
      <c r="E180" s="52">
        <f t="shared" si="2"/>
        <v>0.09944052431537975</v>
      </c>
    </row>
    <row r="181" spans="1:5" ht="25.5">
      <c r="A181" s="31" t="s">
        <v>300</v>
      </c>
      <c r="B181" s="42" t="s">
        <v>556</v>
      </c>
      <c r="C181" s="62">
        <v>93180622.11</v>
      </c>
      <c r="D181" s="2"/>
      <c r="E181" s="52">
        <f t="shared" si="2"/>
        <v>0.8132754519533545</v>
      </c>
    </row>
    <row r="182" spans="1:5" ht="12.75">
      <c r="A182" s="31" t="s">
        <v>348</v>
      </c>
      <c r="B182" s="41" t="s">
        <v>303</v>
      </c>
      <c r="C182" s="62"/>
      <c r="D182" s="2"/>
      <c r="E182" s="52">
        <f t="shared" si="2"/>
        <v>0</v>
      </c>
    </row>
    <row r="183" spans="1:5" ht="12.75">
      <c r="A183" s="31" t="s">
        <v>302</v>
      </c>
      <c r="B183" s="2" t="s">
        <v>352</v>
      </c>
      <c r="C183" s="48">
        <v>11550635.6</v>
      </c>
      <c r="D183" s="2"/>
      <c r="E183" s="52">
        <f t="shared" si="2"/>
        <v>0.10081332550934292</v>
      </c>
    </row>
    <row r="184" spans="1:5" ht="12.75">
      <c r="A184" s="31" t="s">
        <v>353</v>
      </c>
      <c r="B184" s="94" t="s">
        <v>557</v>
      </c>
      <c r="C184" s="48">
        <f>72457457.04-58384789.57</f>
        <v>14072667.470000006</v>
      </c>
      <c r="D184" s="2"/>
      <c r="E184" s="52">
        <f t="shared" si="2"/>
        <v>0.12282548385803566</v>
      </c>
    </row>
    <row r="185" spans="1:5" ht="12.75">
      <c r="A185" s="31" t="s">
        <v>362</v>
      </c>
      <c r="B185" s="20" t="s">
        <v>354</v>
      </c>
      <c r="C185" s="48">
        <v>243839424.24</v>
      </c>
      <c r="D185" s="2"/>
      <c r="E185" s="52">
        <f t="shared" si="2"/>
        <v>2.128217363892761</v>
      </c>
    </row>
    <row r="186" spans="1:5" ht="12.75">
      <c r="A186" s="31" t="s">
        <v>558</v>
      </c>
      <c r="B186" s="14" t="s">
        <v>363</v>
      </c>
      <c r="C186" s="47">
        <v>80000000</v>
      </c>
      <c r="D186" s="2"/>
      <c r="E186" s="52">
        <f t="shared" si="2"/>
        <v>0.6982356919603138</v>
      </c>
    </row>
    <row r="188" ht="12.75" hidden="1"/>
    <row r="189" ht="12.75" hidden="1"/>
    <row r="190" ht="12.75" hidden="1"/>
    <row r="191" ht="12.75" hidden="1"/>
    <row r="192" ht="12.75" hidden="1"/>
    <row r="193" ht="12.75" hidden="1"/>
    <row r="194" ht="13.5" thickBot="1"/>
    <row r="195" spans="1:5" ht="13.5" thickBot="1">
      <c r="A195" s="63"/>
      <c r="B195" s="64" t="s">
        <v>19</v>
      </c>
      <c r="C195" s="56"/>
      <c r="D195" s="65">
        <f>+D9+D115+D149</f>
        <v>11457449242.589998</v>
      </c>
      <c r="E195" s="66">
        <f>SUM(D195*100)/$D$195</f>
        <v>100</v>
      </c>
    </row>
  </sheetData>
  <sheetProtection/>
  <mergeCells count="5">
    <mergeCell ref="A1:E1"/>
    <mergeCell ref="A2:E2"/>
    <mergeCell ref="A3:E3"/>
    <mergeCell ref="A4:E4"/>
    <mergeCell ref="A5:E5"/>
  </mergeCells>
  <printOptions horizontalCentered="1" verticalCentered="1"/>
  <pageMargins left="0.7480314960629921" right="0.7480314960629921" top="0.984251968503937" bottom="0.984251968503937" header="0" footer="0"/>
  <pageSetup horizontalDpi="300" verticalDpi="300" orientation="portrait" scale="55" r:id="rId1"/>
</worksheet>
</file>

<file path=xl/worksheets/sheet2.xml><?xml version="1.0" encoding="utf-8"?>
<worksheet xmlns="http://schemas.openxmlformats.org/spreadsheetml/2006/main" xmlns:r="http://schemas.openxmlformats.org/officeDocument/2006/relationships">
  <dimension ref="A1:IT36"/>
  <sheetViews>
    <sheetView view="pageBreakPreview" zoomScaleNormal="75" zoomScaleSheetLayoutView="100" zoomScalePageLayoutView="0" workbookViewId="0" topLeftCell="A1">
      <selection activeCell="A23" sqref="A23:IV24"/>
    </sheetView>
  </sheetViews>
  <sheetFormatPr defaultColWidth="11.421875" defaultRowHeight="12.75"/>
  <cols>
    <col min="1" max="1" width="11.421875" style="36" customWidth="1"/>
    <col min="3" max="3" width="42.57421875" style="0" customWidth="1"/>
    <col min="4" max="4" width="15.57421875" style="0" bestFit="1" customWidth="1"/>
    <col min="5" max="5" width="20.57421875" style="0" customWidth="1"/>
    <col min="6" max="6" width="21.8515625" style="0" customWidth="1"/>
    <col min="7" max="7" width="17.140625" style="0" customWidth="1"/>
    <col min="8" max="8" width="21.140625" style="0" bestFit="1" customWidth="1"/>
  </cols>
  <sheetData>
    <row r="1" spans="1:8" ht="12.75">
      <c r="A1" s="475" t="s">
        <v>0</v>
      </c>
      <c r="B1" s="476"/>
      <c r="C1" s="476"/>
      <c r="D1" s="476"/>
      <c r="E1" s="476"/>
      <c r="F1" s="476"/>
      <c r="G1" s="476"/>
      <c r="H1" s="491"/>
    </row>
    <row r="2" spans="1:8" ht="12.75">
      <c r="A2" s="478" t="s">
        <v>355</v>
      </c>
      <c r="B2" s="479"/>
      <c r="C2" s="479"/>
      <c r="D2" s="479"/>
      <c r="E2" s="479"/>
      <c r="F2" s="479"/>
      <c r="G2" s="479"/>
      <c r="H2" s="481"/>
    </row>
    <row r="3" spans="1:8" ht="12.75">
      <c r="A3" s="485" t="s">
        <v>364</v>
      </c>
      <c r="B3" s="486"/>
      <c r="C3" s="486"/>
      <c r="D3" s="486"/>
      <c r="E3" s="486"/>
      <c r="F3" s="486"/>
      <c r="G3" s="486"/>
      <c r="H3" s="487"/>
    </row>
    <row r="4" spans="1:8" ht="12.75">
      <c r="A4" s="478" t="s">
        <v>20</v>
      </c>
      <c r="B4" s="479"/>
      <c r="C4" s="479"/>
      <c r="D4" s="479"/>
      <c r="E4" s="479"/>
      <c r="F4" s="479"/>
      <c r="G4" s="479"/>
      <c r="H4" s="481"/>
    </row>
    <row r="5" spans="1:8" ht="13.5" thickBot="1">
      <c r="A5" s="9"/>
      <c r="B5" s="2"/>
      <c r="C5" s="2"/>
      <c r="D5" s="57"/>
      <c r="E5" s="2"/>
      <c r="F5" s="2"/>
      <c r="G5" s="2"/>
      <c r="H5" s="3"/>
    </row>
    <row r="6" spans="1:8" ht="12.75">
      <c r="A6" s="488"/>
      <c r="B6" s="489"/>
      <c r="C6" s="489"/>
      <c r="D6" s="489"/>
      <c r="E6" s="489"/>
      <c r="F6" s="489"/>
      <c r="G6" s="489"/>
      <c r="H6" s="490"/>
    </row>
    <row r="7" spans="1:254" ht="12.75" customHeight="1" thickBot="1">
      <c r="A7" s="492"/>
      <c r="B7" s="493" t="s">
        <v>21</v>
      </c>
      <c r="C7" s="493"/>
      <c r="D7" s="493"/>
      <c r="E7" s="493"/>
      <c r="F7" s="493"/>
      <c r="G7" s="493"/>
      <c r="H7" s="494"/>
      <c r="I7" s="484"/>
      <c r="J7" s="484"/>
      <c r="K7" s="484"/>
      <c r="L7" s="484"/>
      <c r="M7" s="484"/>
      <c r="N7" s="484"/>
      <c r="O7" s="484"/>
      <c r="P7" s="484"/>
      <c r="Q7" s="483"/>
      <c r="R7" s="484"/>
      <c r="S7" s="484"/>
      <c r="T7" s="484"/>
      <c r="U7" s="484"/>
      <c r="V7" s="484"/>
      <c r="W7" s="484"/>
      <c r="X7" s="484"/>
      <c r="Y7" s="484"/>
      <c r="Z7" s="483"/>
      <c r="AA7" s="484"/>
      <c r="AB7" s="484"/>
      <c r="AC7" s="484"/>
      <c r="AD7" s="484"/>
      <c r="AE7" s="484"/>
      <c r="AF7" s="484"/>
      <c r="AG7" s="484"/>
      <c r="AH7" s="484"/>
      <c r="AI7" s="483"/>
      <c r="AJ7" s="484"/>
      <c r="AK7" s="484"/>
      <c r="AL7" s="484"/>
      <c r="AM7" s="484"/>
      <c r="AN7" s="484"/>
      <c r="AO7" s="484"/>
      <c r="AP7" s="484"/>
      <c r="AQ7" s="484"/>
      <c r="AR7" s="483"/>
      <c r="AS7" s="484"/>
      <c r="AT7" s="484"/>
      <c r="AU7" s="484"/>
      <c r="AV7" s="484"/>
      <c r="AW7" s="484"/>
      <c r="AX7" s="484"/>
      <c r="AY7" s="484"/>
      <c r="AZ7" s="484"/>
      <c r="BA7" s="483"/>
      <c r="BB7" s="484"/>
      <c r="BC7" s="484"/>
      <c r="BD7" s="484"/>
      <c r="BE7" s="484"/>
      <c r="BF7" s="484"/>
      <c r="BG7" s="484"/>
      <c r="BH7" s="484"/>
      <c r="BI7" s="484"/>
      <c r="BJ7" s="483"/>
      <c r="BK7" s="484"/>
      <c r="BL7" s="484"/>
      <c r="BM7" s="484"/>
      <c r="BN7" s="484"/>
      <c r="BO7" s="484"/>
      <c r="BP7" s="484"/>
      <c r="BQ7" s="484"/>
      <c r="BR7" s="484"/>
      <c r="BS7" s="483"/>
      <c r="BT7" s="484"/>
      <c r="BU7" s="484"/>
      <c r="BV7" s="484"/>
      <c r="BW7" s="484"/>
      <c r="BX7" s="484"/>
      <c r="BY7" s="484"/>
      <c r="BZ7" s="484"/>
      <c r="CA7" s="484"/>
      <c r="CB7" s="483"/>
      <c r="CC7" s="484"/>
      <c r="CD7" s="484"/>
      <c r="CE7" s="484"/>
      <c r="CF7" s="484"/>
      <c r="CG7" s="484"/>
      <c r="CH7" s="484"/>
      <c r="CI7" s="484"/>
      <c r="CJ7" s="484"/>
      <c r="CK7" s="483"/>
      <c r="CL7" s="484"/>
      <c r="CM7" s="484"/>
      <c r="CN7" s="484"/>
      <c r="CO7" s="484"/>
      <c r="CP7" s="484"/>
      <c r="CQ7" s="484"/>
      <c r="CR7" s="484"/>
      <c r="CS7" s="484"/>
      <c r="CT7" s="483"/>
      <c r="CU7" s="484"/>
      <c r="CV7" s="484"/>
      <c r="CW7" s="484"/>
      <c r="CX7" s="484"/>
      <c r="CY7" s="484"/>
      <c r="CZ7" s="484"/>
      <c r="DA7" s="484"/>
      <c r="DB7" s="484"/>
      <c r="DC7" s="483"/>
      <c r="DD7" s="484"/>
      <c r="DE7" s="484"/>
      <c r="DF7" s="484"/>
      <c r="DG7" s="484"/>
      <c r="DH7" s="484"/>
      <c r="DI7" s="484"/>
      <c r="DJ7" s="484"/>
      <c r="DK7" s="484"/>
      <c r="DL7" s="483"/>
      <c r="DM7" s="484"/>
      <c r="DN7" s="484"/>
      <c r="DO7" s="484"/>
      <c r="DP7" s="484"/>
      <c r="DQ7" s="484"/>
      <c r="DR7" s="484"/>
      <c r="DS7" s="484"/>
      <c r="DT7" s="484"/>
      <c r="DU7" s="483"/>
      <c r="DV7" s="484"/>
      <c r="DW7" s="484"/>
      <c r="DX7" s="484"/>
      <c r="DY7" s="484"/>
      <c r="DZ7" s="484"/>
      <c r="EA7" s="484"/>
      <c r="EB7" s="484"/>
      <c r="EC7" s="484"/>
      <c r="ED7" s="483"/>
      <c r="EE7" s="484"/>
      <c r="EF7" s="484"/>
      <c r="EG7" s="484"/>
      <c r="EH7" s="484"/>
      <c r="EI7" s="484"/>
      <c r="EJ7" s="484"/>
      <c r="EK7" s="484"/>
      <c r="EL7" s="484"/>
      <c r="EM7" s="483"/>
      <c r="EN7" s="484"/>
      <c r="EO7" s="484"/>
      <c r="EP7" s="484"/>
      <c r="EQ7" s="484"/>
      <c r="ER7" s="484"/>
      <c r="ES7" s="484"/>
      <c r="ET7" s="484"/>
      <c r="EU7" s="484"/>
      <c r="EV7" s="483"/>
      <c r="EW7" s="484"/>
      <c r="EX7" s="484"/>
      <c r="EY7" s="484"/>
      <c r="EZ7" s="484"/>
      <c r="FA7" s="484"/>
      <c r="FB7" s="484"/>
      <c r="FC7" s="484"/>
      <c r="FD7" s="484"/>
      <c r="FE7" s="483"/>
      <c r="FF7" s="484"/>
      <c r="FG7" s="484"/>
      <c r="FH7" s="484"/>
      <c r="FI7" s="484"/>
      <c r="FJ7" s="484"/>
      <c r="FK7" s="484"/>
      <c r="FL7" s="484"/>
      <c r="FM7" s="484"/>
      <c r="FN7" s="483"/>
      <c r="FO7" s="484"/>
      <c r="FP7" s="484"/>
      <c r="FQ7" s="484"/>
      <c r="FR7" s="484"/>
      <c r="FS7" s="484"/>
      <c r="FT7" s="484"/>
      <c r="FU7" s="484"/>
      <c r="FV7" s="484"/>
      <c r="FW7" s="483"/>
      <c r="FX7" s="484"/>
      <c r="FY7" s="484"/>
      <c r="FZ7" s="484"/>
      <c r="GA7" s="484"/>
      <c r="GB7" s="484"/>
      <c r="GC7" s="484"/>
      <c r="GD7" s="484"/>
      <c r="GE7" s="484"/>
      <c r="GF7" s="483"/>
      <c r="GG7" s="484"/>
      <c r="GH7" s="484"/>
      <c r="GI7" s="484"/>
      <c r="GJ7" s="484"/>
      <c r="GK7" s="484"/>
      <c r="GL7" s="484"/>
      <c r="GM7" s="484"/>
      <c r="GN7" s="484"/>
      <c r="GO7" s="483"/>
      <c r="GP7" s="484"/>
      <c r="GQ7" s="484"/>
      <c r="GR7" s="484"/>
      <c r="GS7" s="484"/>
      <c r="GT7" s="484"/>
      <c r="GU7" s="484"/>
      <c r="GV7" s="484"/>
      <c r="GW7" s="484"/>
      <c r="GX7" s="483"/>
      <c r="GY7" s="484"/>
      <c r="GZ7" s="484"/>
      <c r="HA7" s="484"/>
      <c r="HB7" s="484"/>
      <c r="HC7" s="484"/>
      <c r="HD7" s="484"/>
      <c r="HE7" s="484"/>
      <c r="HF7" s="484"/>
      <c r="HG7" s="483"/>
      <c r="HH7" s="484"/>
      <c r="HI7" s="484"/>
      <c r="HJ7" s="484"/>
      <c r="HK7" s="484"/>
      <c r="HL7" s="484"/>
      <c r="HM7" s="484"/>
      <c r="HN7" s="484"/>
      <c r="HO7" s="484"/>
      <c r="HP7" s="483"/>
      <c r="HQ7" s="484"/>
      <c r="HR7" s="484"/>
      <c r="HS7" s="484"/>
      <c r="HT7" s="484"/>
      <c r="HU7" s="484"/>
      <c r="HV7" s="484"/>
      <c r="HW7" s="484"/>
      <c r="HX7" s="484"/>
      <c r="HY7" s="483"/>
      <c r="HZ7" s="484"/>
      <c r="IA7" s="484"/>
      <c r="IB7" s="484"/>
      <c r="IC7" s="484"/>
      <c r="ID7" s="484"/>
      <c r="IE7" s="484"/>
      <c r="IF7" s="484"/>
      <c r="IG7" s="484"/>
      <c r="IH7" s="483"/>
      <c r="II7" s="484"/>
      <c r="IJ7" s="484"/>
      <c r="IK7" s="484"/>
      <c r="IL7" s="484"/>
      <c r="IM7" s="484"/>
      <c r="IN7" s="484"/>
      <c r="IO7" s="484"/>
      <c r="IP7" s="484"/>
      <c r="IQ7" s="483"/>
      <c r="IR7" s="484"/>
      <c r="IS7" s="484"/>
      <c r="IT7" s="484"/>
    </row>
    <row r="8" spans="1:8" ht="51">
      <c r="A8" s="9"/>
      <c r="B8" s="50"/>
      <c r="C8" s="50"/>
      <c r="D8" s="70" t="s">
        <v>356</v>
      </c>
      <c r="E8" s="70" t="s">
        <v>357</v>
      </c>
      <c r="F8" s="70" t="s">
        <v>358</v>
      </c>
      <c r="G8" s="70" t="s">
        <v>359</v>
      </c>
      <c r="H8" s="3" t="s">
        <v>360</v>
      </c>
    </row>
    <row r="9" spans="1:8" ht="12.75" customHeight="1">
      <c r="A9" s="9">
        <v>0</v>
      </c>
      <c r="B9" s="27" t="s">
        <v>22</v>
      </c>
      <c r="C9" s="27"/>
      <c r="D9" s="57">
        <v>0</v>
      </c>
      <c r="E9" s="28">
        <f>+'[3]Programa II'!$E$8</f>
        <v>6763907.976500001</v>
      </c>
      <c r="F9" s="61"/>
      <c r="G9" s="28"/>
      <c r="H9" s="60">
        <f>SUM(D9:G9)</f>
        <v>6763907.976500001</v>
      </c>
    </row>
    <row r="10" spans="1:8" ht="12.75" customHeight="1">
      <c r="A10" s="9"/>
      <c r="B10" s="50"/>
      <c r="C10" s="50"/>
      <c r="D10" s="2"/>
      <c r="E10" s="29"/>
      <c r="F10" s="57"/>
      <c r="G10" s="2"/>
      <c r="H10" s="3"/>
    </row>
    <row r="11" spans="1:8" ht="12.75">
      <c r="A11" s="9">
        <v>1</v>
      </c>
      <c r="B11" s="27" t="s">
        <v>23</v>
      </c>
      <c r="C11" s="27"/>
      <c r="D11" s="57">
        <f>+'[3]ProgramaI'!$E$10</f>
        <v>14382500</v>
      </c>
      <c r="E11" s="28">
        <f>+'[3]Programa II'!$E$10</f>
        <v>386538417.21000004</v>
      </c>
      <c r="F11" s="61">
        <f>+'[3]Programa III'!$E$10</f>
        <v>628879894.85</v>
      </c>
      <c r="G11" s="57"/>
      <c r="H11" s="52">
        <f>SUM(D11:G11)</f>
        <v>1029800812.0600001</v>
      </c>
    </row>
    <row r="12" spans="1:8" ht="12.75">
      <c r="A12" s="9"/>
      <c r="B12" s="27"/>
      <c r="C12" s="27"/>
      <c r="D12" s="2"/>
      <c r="E12" s="28"/>
      <c r="F12" s="61"/>
      <c r="G12" s="57"/>
      <c r="H12" s="3"/>
    </row>
    <row r="13" spans="1:8" ht="12.75">
      <c r="A13" s="9">
        <v>2</v>
      </c>
      <c r="B13" s="27" t="s">
        <v>24</v>
      </c>
      <c r="C13" s="27"/>
      <c r="D13" s="57">
        <f>+'[3]ProgramaI'!$E$12</f>
        <v>7305000</v>
      </c>
      <c r="E13" s="28">
        <f>+'[3]Programa II'!$E$12</f>
        <v>55892519.12</v>
      </c>
      <c r="F13" s="61">
        <f>+'[3]Programa III'!$E$12</f>
        <v>135440119</v>
      </c>
      <c r="G13" s="57"/>
      <c r="H13" s="52">
        <f>SUM(D13:G13)</f>
        <v>198637638.12</v>
      </c>
    </row>
    <row r="14" spans="1:8" ht="12.75">
      <c r="A14" s="9"/>
      <c r="B14" s="50"/>
      <c r="C14" s="50"/>
      <c r="D14" s="2"/>
      <c r="E14" s="30"/>
      <c r="F14" s="61"/>
      <c r="G14" s="57"/>
      <c r="H14" s="3"/>
    </row>
    <row r="15" spans="1:8" ht="12.75" customHeight="1" hidden="1">
      <c r="A15" s="9">
        <v>3</v>
      </c>
      <c r="B15" s="27" t="s">
        <v>25</v>
      </c>
      <c r="C15" s="27"/>
      <c r="D15" s="2">
        <v>0</v>
      </c>
      <c r="E15" s="28">
        <v>0</v>
      </c>
      <c r="F15" s="61">
        <v>0</v>
      </c>
      <c r="G15" s="2"/>
      <c r="H15" s="3">
        <v>0</v>
      </c>
    </row>
    <row r="16" spans="1:8" ht="12.75" customHeight="1" hidden="1">
      <c r="A16" s="9"/>
      <c r="B16" s="50"/>
      <c r="C16" s="50"/>
      <c r="D16" s="2"/>
      <c r="E16" s="30"/>
      <c r="F16" s="61"/>
      <c r="G16" s="2"/>
      <c r="H16" s="3">
        <v>0</v>
      </c>
    </row>
    <row r="17" spans="1:8" ht="12.75">
      <c r="A17" s="9">
        <v>5</v>
      </c>
      <c r="B17" s="27" t="s">
        <v>26</v>
      </c>
      <c r="C17" s="27"/>
      <c r="D17" s="57">
        <f>+'[3]ProgramaI'!$E$16</f>
        <v>42216125</v>
      </c>
      <c r="E17" s="28">
        <f>+'[3]Programa II'!$E$16</f>
        <v>457856834</v>
      </c>
      <c r="F17" s="61">
        <f>+'[3]Programa III'!$E$16</f>
        <v>5490203036.529999</v>
      </c>
      <c r="G17" s="57">
        <f>+'[3]Programa IV'!$E$16</f>
        <v>54185484</v>
      </c>
      <c r="H17" s="52">
        <f>SUM(D17:G17)</f>
        <v>6044461479.529999</v>
      </c>
    </row>
    <row r="18" spans="1:8" ht="12.75">
      <c r="A18" s="9"/>
      <c r="B18" s="50" t="s">
        <v>13</v>
      </c>
      <c r="C18" s="50"/>
      <c r="D18" s="2" t="s">
        <v>13</v>
      </c>
      <c r="E18" s="30"/>
      <c r="F18" s="61" t="s">
        <v>13</v>
      </c>
      <c r="G18" s="58"/>
      <c r="H18" s="3"/>
    </row>
    <row r="19" spans="1:8" ht="12.75">
      <c r="A19" s="9">
        <v>6</v>
      </c>
      <c r="B19" s="27" t="s">
        <v>27</v>
      </c>
      <c r="C19" s="27"/>
      <c r="D19" s="57">
        <f>+'[3]ProgramaI'!$E$18</f>
        <v>870326516.1099999</v>
      </c>
      <c r="E19" s="28">
        <f>+'[3]Programa II'!$E$18</f>
        <v>751339970</v>
      </c>
      <c r="F19" s="61">
        <v>0</v>
      </c>
      <c r="G19" s="2"/>
      <c r="H19" s="52">
        <f>SUM(D19:G19)</f>
        <v>1621666486.11</v>
      </c>
    </row>
    <row r="20" spans="1:8" ht="12.75">
      <c r="A20" s="9"/>
      <c r="B20" s="27"/>
      <c r="C20" s="27"/>
      <c r="D20" s="2"/>
      <c r="E20" s="30"/>
      <c r="F20" s="61"/>
      <c r="G20" s="2"/>
      <c r="H20" s="3"/>
    </row>
    <row r="21" spans="1:8" s="45" customFormat="1" ht="12.75">
      <c r="A21" s="31">
        <v>7</v>
      </c>
      <c r="B21" s="27" t="s">
        <v>28</v>
      </c>
      <c r="C21" s="27"/>
      <c r="D21" s="59">
        <f>+'[3]ProgramaI'!$E$48</f>
        <v>38550.240000000005</v>
      </c>
      <c r="E21" s="28">
        <v>0</v>
      </c>
      <c r="F21" s="59">
        <f>+'[3]Programa III'!$E$27</f>
        <v>2123645216.31</v>
      </c>
      <c r="G21" s="59"/>
      <c r="H21" s="52">
        <f>SUM(D21:G21)</f>
        <v>2123683766.55</v>
      </c>
    </row>
    <row r="22" spans="1:8" ht="12.75">
      <c r="A22" s="9"/>
      <c r="B22" s="50"/>
      <c r="C22" s="50"/>
      <c r="D22" s="2"/>
      <c r="E22" s="29"/>
      <c r="F22" s="57"/>
      <c r="G22" s="2"/>
      <c r="H22" s="3"/>
    </row>
    <row r="23" spans="1:8" ht="12.75" customHeight="1" hidden="1">
      <c r="A23" s="9">
        <v>8</v>
      </c>
      <c r="B23" s="27" t="s">
        <v>29</v>
      </c>
      <c r="C23" s="27"/>
      <c r="D23" s="2">
        <v>0</v>
      </c>
      <c r="E23" s="28">
        <v>0</v>
      </c>
      <c r="F23" s="61">
        <v>0</v>
      </c>
      <c r="G23" s="2"/>
      <c r="H23" s="3">
        <v>0</v>
      </c>
    </row>
    <row r="24" spans="1:8" ht="12.75" customHeight="1" hidden="1">
      <c r="A24" s="9"/>
      <c r="B24" s="50"/>
      <c r="C24" s="50"/>
      <c r="D24" s="2"/>
      <c r="E24" s="29"/>
      <c r="F24" s="57"/>
      <c r="G24" s="2"/>
      <c r="H24" s="3">
        <v>0</v>
      </c>
    </row>
    <row r="25" spans="1:8" ht="12.75">
      <c r="A25" s="9">
        <v>9</v>
      </c>
      <c r="B25" s="27" t="s">
        <v>30</v>
      </c>
      <c r="C25" s="27"/>
      <c r="D25" s="2"/>
      <c r="E25" s="28">
        <f>+'[3]Programa II'!$E$33</f>
        <v>54852681.2</v>
      </c>
      <c r="F25" s="61">
        <f>+'[3]Programa III'!$E$43</f>
        <v>377582471.04</v>
      </c>
      <c r="G25" s="57"/>
      <c r="H25" s="52">
        <f>SUM(D25:G25)</f>
        <v>432435152.24</v>
      </c>
    </row>
    <row r="26" spans="1:8" ht="13.5" thickBot="1">
      <c r="A26" s="32"/>
      <c r="B26" s="495"/>
      <c r="C26" s="495"/>
      <c r="D26" s="53">
        <f>SUM(D9:D25)</f>
        <v>934268691.3499999</v>
      </c>
      <c r="E26" s="53">
        <f>SUM(E9:E25)</f>
        <v>1713244329.5065</v>
      </c>
      <c r="F26" s="53">
        <f>SUM(F9:F25)</f>
        <v>8755750737.73</v>
      </c>
      <c r="G26" s="53">
        <f>SUM(G11:G25)</f>
        <v>54185484</v>
      </c>
      <c r="H26" s="53">
        <f>SUM(H9:H25)</f>
        <v>11457449242.586498</v>
      </c>
    </row>
    <row r="28" spans="3:5" ht="12.75">
      <c r="C28" s="34"/>
      <c r="D28" s="34"/>
      <c r="E28" s="35"/>
    </row>
    <row r="29" spans="3:6" ht="12.75">
      <c r="C29" s="33"/>
      <c r="D29" s="33"/>
      <c r="E29" s="54"/>
      <c r="F29" s="13"/>
    </row>
    <row r="30" spans="3:5" ht="12.75">
      <c r="C30" s="34"/>
      <c r="D30" s="33"/>
      <c r="E30" s="33"/>
    </row>
    <row r="31" spans="3:5" ht="12.75">
      <c r="C31" s="34"/>
      <c r="D31" s="33"/>
      <c r="E31" s="33"/>
    </row>
    <row r="32" spans="3:5" ht="12.75">
      <c r="C32" s="34"/>
      <c r="D32" s="55"/>
      <c r="E32" s="33"/>
    </row>
    <row r="33" spans="3:5" ht="12.75">
      <c r="C33" s="34"/>
      <c r="D33" s="34"/>
      <c r="E33" s="34"/>
    </row>
    <row r="34" spans="3:5" ht="12.75">
      <c r="C34" s="34"/>
      <c r="D34" s="34"/>
      <c r="E34" s="33"/>
    </row>
    <row r="35" spans="3:5" ht="12.75">
      <c r="C35" s="34"/>
      <c r="D35" s="34"/>
      <c r="E35" s="34"/>
    </row>
    <row r="36" ht="12.75">
      <c r="E36" s="51">
        <f>+E7-'[2]Clasific. Económica de Ingresos'!D89</f>
        <v>0</v>
      </c>
    </row>
  </sheetData>
  <sheetProtection/>
  <mergeCells count="35">
    <mergeCell ref="A6:H6"/>
    <mergeCell ref="A2:H2"/>
    <mergeCell ref="A1:H1"/>
    <mergeCell ref="A7:H7"/>
    <mergeCell ref="B26:C26"/>
    <mergeCell ref="I7:P7"/>
    <mergeCell ref="Q7:Y7"/>
    <mergeCell ref="Z7:AH7"/>
    <mergeCell ref="AI7:AQ7"/>
    <mergeCell ref="AR7:AZ7"/>
    <mergeCell ref="BA7:BI7"/>
    <mergeCell ref="BJ7:BR7"/>
    <mergeCell ref="BS7:CA7"/>
    <mergeCell ref="CB7:CJ7"/>
    <mergeCell ref="CK7:CS7"/>
    <mergeCell ref="CT7:DB7"/>
    <mergeCell ref="DC7:DK7"/>
    <mergeCell ref="GX7:HF7"/>
    <mergeCell ref="HG7:HO7"/>
    <mergeCell ref="DL7:DT7"/>
    <mergeCell ref="DU7:EC7"/>
    <mergeCell ref="ED7:EL7"/>
    <mergeCell ref="EM7:EU7"/>
    <mergeCell ref="EV7:FD7"/>
    <mergeCell ref="FE7:FM7"/>
    <mergeCell ref="HP7:HX7"/>
    <mergeCell ref="HY7:IG7"/>
    <mergeCell ref="IH7:IP7"/>
    <mergeCell ref="IQ7:IT7"/>
    <mergeCell ref="A4:H4"/>
    <mergeCell ref="A3:H3"/>
    <mergeCell ref="FN7:FV7"/>
    <mergeCell ref="FW7:GE7"/>
    <mergeCell ref="GF7:GN7"/>
    <mergeCell ref="GO7:GW7"/>
  </mergeCells>
  <printOptions horizontalCentered="1" verticalCentered="1"/>
  <pageMargins left="0.75" right="0.75" top="1" bottom="1" header="0" footer="0"/>
  <pageSetup horizontalDpi="300" verticalDpi="300" orientation="portrait" scale="46" r:id="rId1"/>
</worksheet>
</file>

<file path=xl/worksheets/sheet3.xml><?xml version="1.0" encoding="utf-8"?>
<worksheet xmlns="http://schemas.openxmlformats.org/spreadsheetml/2006/main" xmlns:r="http://schemas.openxmlformats.org/officeDocument/2006/relationships">
  <dimension ref="A1:L237"/>
  <sheetViews>
    <sheetView view="pageBreakPreview" zoomScale="96" zoomScaleSheetLayoutView="96" zoomScalePageLayoutView="0" workbookViewId="0" topLeftCell="G202">
      <selection activeCell="H242" sqref="H242:I247"/>
    </sheetView>
  </sheetViews>
  <sheetFormatPr defaultColWidth="11.421875" defaultRowHeight="12.75"/>
  <cols>
    <col min="1" max="2" width="3.8515625" style="119" customWidth="1"/>
    <col min="3" max="3" width="4.8515625" style="119" bestFit="1" customWidth="1"/>
    <col min="4" max="4" width="3.7109375" style="98" customWidth="1"/>
    <col min="5" max="5" width="36.7109375" style="98" customWidth="1"/>
    <col min="6" max="6" width="23.00390625" style="98" bestFit="1" customWidth="1"/>
    <col min="7" max="7" width="23.421875" style="98" bestFit="1" customWidth="1"/>
    <col min="8" max="8" width="23.28125" style="119" bestFit="1" customWidth="1"/>
    <col min="9" max="9" width="23.28125" style="119" customWidth="1"/>
    <col min="10" max="10" width="23.57421875" style="119" bestFit="1" customWidth="1"/>
    <col min="11" max="11" width="18.7109375" style="98" bestFit="1" customWidth="1"/>
    <col min="12" max="12" width="18.8515625" style="98" bestFit="1" customWidth="1"/>
    <col min="13" max="16384" width="11.421875" style="98" customWidth="1"/>
  </cols>
  <sheetData>
    <row r="1" spans="1:12" ht="12.75">
      <c r="A1" s="496" t="s">
        <v>0</v>
      </c>
      <c r="B1" s="497"/>
      <c r="C1" s="497"/>
      <c r="D1" s="497"/>
      <c r="E1" s="497"/>
      <c r="F1" s="497"/>
      <c r="G1" s="497"/>
      <c r="H1" s="497"/>
      <c r="I1" s="497"/>
      <c r="J1" s="498"/>
      <c r="K1" s="97"/>
      <c r="L1" s="97"/>
    </row>
    <row r="2" spans="1:12" ht="12.75">
      <c r="A2" s="499" t="s">
        <v>304</v>
      </c>
      <c r="B2" s="500"/>
      <c r="C2" s="500"/>
      <c r="D2" s="500"/>
      <c r="E2" s="500"/>
      <c r="F2" s="500"/>
      <c r="G2" s="500"/>
      <c r="H2" s="500"/>
      <c r="I2" s="500"/>
      <c r="J2" s="501"/>
      <c r="K2" s="97"/>
      <c r="L2" s="97"/>
    </row>
    <row r="3" spans="1:12" ht="12.75">
      <c r="A3" s="499" t="s">
        <v>559</v>
      </c>
      <c r="B3" s="500"/>
      <c r="C3" s="500"/>
      <c r="D3" s="500"/>
      <c r="E3" s="500"/>
      <c r="F3" s="500"/>
      <c r="G3" s="500"/>
      <c r="H3" s="500"/>
      <c r="I3" s="500"/>
      <c r="J3" s="501"/>
      <c r="K3" s="97"/>
      <c r="L3" s="97"/>
    </row>
    <row r="4" spans="1:12" ht="12.75">
      <c r="A4" s="99"/>
      <c r="B4" s="97"/>
      <c r="C4" s="97"/>
      <c r="D4" s="97"/>
      <c r="E4" s="97"/>
      <c r="F4" s="97"/>
      <c r="G4" s="97"/>
      <c r="H4" s="97"/>
      <c r="I4" s="97"/>
      <c r="J4" s="100"/>
      <c r="K4" s="97"/>
      <c r="L4" s="97"/>
    </row>
    <row r="5" spans="1:12" ht="12.75">
      <c r="A5" s="502" t="s">
        <v>31</v>
      </c>
      <c r="B5" s="503"/>
      <c r="C5" s="503"/>
      <c r="D5" s="503"/>
      <c r="E5" s="503"/>
      <c r="F5" s="503"/>
      <c r="G5" s="503"/>
      <c r="H5" s="503"/>
      <c r="I5" s="503"/>
      <c r="J5" s="504"/>
      <c r="K5" s="97"/>
      <c r="L5" s="97"/>
    </row>
    <row r="6" spans="1:10" ht="12.75" hidden="1">
      <c r="A6" s="101"/>
      <c r="B6" s="102"/>
      <c r="C6" s="102"/>
      <c r="D6" s="103"/>
      <c r="E6" s="103"/>
      <c r="F6" s="103"/>
      <c r="G6" s="103"/>
      <c r="H6" s="102"/>
      <c r="I6" s="102"/>
      <c r="J6" s="104"/>
    </row>
    <row r="7" spans="1:10" ht="12.75" hidden="1">
      <c r="A7" s="101" t="s">
        <v>32</v>
      </c>
      <c r="B7" s="102"/>
      <c r="C7" s="102"/>
      <c r="D7" s="103"/>
      <c r="E7" s="103"/>
      <c r="F7" s="103"/>
      <c r="G7" s="103"/>
      <c r="H7" s="102"/>
      <c r="I7" s="102"/>
      <c r="J7" s="104"/>
    </row>
    <row r="8" spans="1:10" ht="12.75" hidden="1">
      <c r="A8" s="101"/>
      <c r="B8" s="102"/>
      <c r="C8" s="102"/>
      <c r="D8" s="103"/>
      <c r="E8" s="103"/>
      <c r="F8" s="103"/>
      <c r="G8" s="103"/>
      <c r="H8" s="102"/>
      <c r="I8" s="102"/>
      <c r="J8" s="104"/>
    </row>
    <row r="9" spans="1:10" ht="12.75" hidden="1">
      <c r="A9" s="101"/>
      <c r="B9" s="102"/>
      <c r="C9" s="102"/>
      <c r="D9" s="103"/>
      <c r="E9" s="103"/>
      <c r="F9" s="103"/>
      <c r="G9" s="103"/>
      <c r="H9" s="102"/>
      <c r="I9" s="102"/>
      <c r="J9" s="104"/>
    </row>
    <row r="10" spans="1:10" ht="12.75">
      <c r="A10" s="505" t="s">
        <v>1</v>
      </c>
      <c r="B10" s="506"/>
      <c r="C10" s="506"/>
      <c r="D10" s="506"/>
      <c r="E10" s="105" t="s">
        <v>33</v>
      </c>
      <c r="F10" s="506" t="s">
        <v>34</v>
      </c>
      <c r="G10" s="506"/>
      <c r="H10" s="506"/>
      <c r="I10" s="506"/>
      <c r="J10" s="507"/>
    </row>
    <row r="11" spans="1:10" ht="13.5" thickBot="1">
      <c r="A11" s="106"/>
      <c r="B11" s="107"/>
      <c r="C11" s="107"/>
      <c r="D11" s="107"/>
      <c r="E11" s="108"/>
      <c r="F11" s="107" t="s">
        <v>35</v>
      </c>
      <c r="G11" s="107" t="s">
        <v>36</v>
      </c>
      <c r="H11" s="107" t="s">
        <v>37</v>
      </c>
      <c r="I11" s="107" t="s">
        <v>305</v>
      </c>
      <c r="J11" s="109" t="s">
        <v>4</v>
      </c>
    </row>
    <row r="12" spans="1:10" ht="14.25" thickBot="1" thickTop="1">
      <c r="A12" s="99"/>
      <c r="B12" s="97"/>
      <c r="C12" s="97"/>
      <c r="D12" s="110"/>
      <c r="E12" s="103"/>
      <c r="F12" s="103"/>
      <c r="G12" s="103"/>
      <c r="H12" s="102"/>
      <c r="I12" s="102"/>
      <c r="J12" s="104"/>
    </row>
    <row r="13" spans="1:10" ht="12.75">
      <c r="A13" s="95">
        <v>1</v>
      </c>
      <c r="B13" s="96">
        <v>0</v>
      </c>
      <c r="C13" s="96" t="s">
        <v>13</v>
      </c>
      <c r="D13" s="111" t="s">
        <v>13</v>
      </c>
      <c r="E13" s="112" t="s">
        <v>22</v>
      </c>
      <c r="F13" s="113">
        <f>+F15+F20+F25+F31+F34+F41</f>
        <v>0</v>
      </c>
      <c r="G13" s="113">
        <f>+G15+G20+G25+G31+G34+G41</f>
        <v>6763907.976500001</v>
      </c>
      <c r="H13" s="113">
        <f>+H15+H20+H25+H31+H34+H41</f>
        <v>0</v>
      </c>
      <c r="I13" s="113">
        <f>+I15+I20+I25+I31+I34+I41</f>
        <v>0</v>
      </c>
      <c r="J13" s="114">
        <f>SUM(F13:I13)</f>
        <v>6763907.976500001</v>
      </c>
    </row>
    <row r="14" spans="1:11" ht="12.75">
      <c r="A14" s="99"/>
      <c r="B14" s="97"/>
      <c r="C14" s="97"/>
      <c r="D14" s="110"/>
      <c r="E14" s="103"/>
      <c r="F14" s="103"/>
      <c r="G14" s="103"/>
      <c r="H14" s="103"/>
      <c r="I14" s="103"/>
      <c r="J14" s="104"/>
      <c r="K14" s="115"/>
    </row>
    <row r="15" spans="1:11" s="119" customFormat="1" ht="12.75">
      <c r="A15" s="99" t="s">
        <v>13</v>
      </c>
      <c r="B15" s="97"/>
      <c r="C15" s="97">
        <v>1</v>
      </c>
      <c r="D15" s="97"/>
      <c r="E15" s="102" t="s">
        <v>38</v>
      </c>
      <c r="F15" s="116">
        <f>SUM(F16:F19)</f>
        <v>0</v>
      </c>
      <c r="G15" s="116">
        <f>SUM(G16:G19)</f>
        <v>3414500</v>
      </c>
      <c r="H15" s="116">
        <f>SUM(H16:H19)</f>
        <v>0</v>
      </c>
      <c r="I15" s="116">
        <f>SUM(I16:I19)</f>
        <v>0</v>
      </c>
      <c r="J15" s="117">
        <f>SUM(F15:I15)</f>
        <v>3414500</v>
      </c>
      <c r="K15" s="118"/>
    </row>
    <row r="16" spans="1:12" ht="12.75">
      <c r="A16" s="99"/>
      <c r="B16" s="97"/>
      <c r="C16" s="97" t="s">
        <v>13</v>
      </c>
      <c r="D16" s="110">
        <v>1</v>
      </c>
      <c r="E16" s="103" t="s">
        <v>39</v>
      </c>
      <c r="F16" s="120">
        <f>+'[5]PRG1'!F16+'[5]Auditoría'!F16</f>
        <v>0</v>
      </c>
      <c r="G16" s="120">
        <f>+'[5]PRG2'!F16</f>
        <v>3414500</v>
      </c>
      <c r="H16" s="120">
        <f>+'[5]PROG3'!F16</f>
        <v>0</v>
      </c>
      <c r="I16" s="120">
        <f>+'[5]PROG4'!F16</f>
        <v>0</v>
      </c>
      <c r="J16" s="117">
        <f aca="true" t="shared" si="0" ref="J16:J79">SUM(F16:I16)</f>
        <v>3414500</v>
      </c>
      <c r="K16" s="121"/>
      <c r="L16" s="115"/>
    </row>
    <row r="17" spans="1:12" ht="12.75" hidden="1">
      <c r="A17" s="99"/>
      <c r="B17" s="97"/>
      <c r="C17" s="97"/>
      <c r="D17" s="110">
        <v>2</v>
      </c>
      <c r="E17" s="103" t="s">
        <v>40</v>
      </c>
      <c r="F17" s="120">
        <f>+'[5]PRG1'!F17+'[5]Auditoría'!F17</f>
        <v>0</v>
      </c>
      <c r="G17" s="120">
        <f>+'[5]PRG2'!F17</f>
        <v>0</v>
      </c>
      <c r="H17" s="120">
        <f>+'[5]PROG3'!F17</f>
        <v>0</v>
      </c>
      <c r="I17" s="120">
        <f>+'[5]PROG4'!F17</f>
        <v>0</v>
      </c>
      <c r="J17" s="117">
        <f t="shared" si="0"/>
        <v>0</v>
      </c>
      <c r="K17" s="121"/>
      <c r="L17" s="115"/>
    </row>
    <row r="18" spans="1:11" ht="12.75" hidden="1">
      <c r="A18" s="99"/>
      <c r="B18" s="97"/>
      <c r="C18" s="97"/>
      <c r="D18" s="110">
        <v>3</v>
      </c>
      <c r="E18" s="103" t="s">
        <v>41</v>
      </c>
      <c r="F18" s="120">
        <f>+'[5]PRG1'!F18+'[5]Auditoría'!F18</f>
        <v>0</v>
      </c>
      <c r="G18" s="120">
        <f>+'[5]PRG2'!F18</f>
        <v>0</v>
      </c>
      <c r="H18" s="120">
        <f>+'[5]PROG3'!F18</f>
        <v>0</v>
      </c>
      <c r="I18" s="120">
        <f>+'[5]PROG4'!F18</f>
        <v>0</v>
      </c>
      <c r="J18" s="117">
        <f t="shared" si="0"/>
        <v>0</v>
      </c>
      <c r="K18" s="121"/>
    </row>
    <row r="19" spans="1:11" ht="12.75" hidden="1">
      <c r="A19" s="99"/>
      <c r="B19" s="97"/>
      <c r="C19" s="97"/>
      <c r="D19" s="110">
        <v>5</v>
      </c>
      <c r="E19" s="103" t="s">
        <v>42</v>
      </c>
      <c r="F19" s="120">
        <f>+'[5]PRG1'!F19+'[5]Auditoría'!F19</f>
        <v>0</v>
      </c>
      <c r="G19" s="120">
        <f>+'[5]PRG2'!F19</f>
        <v>0</v>
      </c>
      <c r="H19" s="120">
        <f>+'[5]PROG3'!F19</f>
        <v>0</v>
      </c>
      <c r="I19" s="120">
        <f>+'[5]PROG4'!F19</f>
        <v>0</v>
      </c>
      <c r="J19" s="117">
        <f t="shared" si="0"/>
        <v>0</v>
      </c>
      <c r="K19" s="121"/>
    </row>
    <row r="20" spans="1:11" s="119" customFormat="1" ht="12.75" hidden="1">
      <c r="A20" s="99"/>
      <c r="B20" s="97"/>
      <c r="C20" s="97">
        <v>2</v>
      </c>
      <c r="D20" s="97"/>
      <c r="E20" s="102" t="s">
        <v>43</v>
      </c>
      <c r="F20" s="116">
        <f>SUM(F21:F24)</f>
        <v>0</v>
      </c>
      <c r="G20" s="116">
        <f>SUM(G21:G24)</f>
        <v>0</v>
      </c>
      <c r="H20" s="116">
        <f>SUM(H21:H24)</f>
        <v>0</v>
      </c>
      <c r="I20" s="116">
        <f>SUM(I21:I24)</f>
        <v>0</v>
      </c>
      <c r="J20" s="117">
        <f t="shared" si="0"/>
        <v>0</v>
      </c>
      <c r="K20" s="122"/>
    </row>
    <row r="21" spans="1:12" ht="12.75" hidden="1">
      <c r="A21" s="99"/>
      <c r="B21" s="97"/>
      <c r="C21" s="97"/>
      <c r="D21" s="110">
        <v>1</v>
      </c>
      <c r="E21" s="103" t="s">
        <v>44</v>
      </c>
      <c r="F21" s="120">
        <f>+'[5]PRG1'!F21+'[5]Auditoría'!F21</f>
        <v>0</v>
      </c>
      <c r="G21" s="120">
        <f>+'[5]PRG2'!F21</f>
        <v>0</v>
      </c>
      <c r="H21" s="120">
        <f>+'[5]PROG3'!F21</f>
        <v>0</v>
      </c>
      <c r="I21" s="120">
        <f>+'[5]PROG4'!F21</f>
        <v>0</v>
      </c>
      <c r="J21" s="117">
        <f t="shared" si="0"/>
        <v>0</v>
      </c>
      <c r="K21" s="121"/>
      <c r="L21" s="115"/>
    </row>
    <row r="22" spans="1:12" ht="12.75" hidden="1">
      <c r="A22" s="99"/>
      <c r="B22" s="97"/>
      <c r="C22" s="97"/>
      <c r="D22" s="110">
        <v>2</v>
      </c>
      <c r="E22" s="103" t="s">
        <v>45</v>
      </c>
      <c r="F22" s="120">
        <f>+'[5]PRG1'!F22+'[5]Auditoría'!F22</f>
        <v>0</v>
      </c>
      <c r="G22" s="120">
        <f>+'[5]PRG2'!F22</f>
        <v>0</v>
      </c>
      <c r="H22" s="120">
        <f>+'[5]PROG3'!F22</f>
        <v>0</v>
      </c>
      <c r="I22" s="120">
        <f>+'[5]PROG4'!F22</f>
        <v>0</v>
      </c>
      <c r="J22" s="117">
        <f t="shared" si="0"/>
        <v>0</v>
      </c>
      <c r="L22" s="121"/>
    </row>
    <row r="23" spans="1:11" ht="12.75" hidden="1">
      <c r="A23" s="99"/>
      <c r="B23" s="97"/>
      <c r="C23" s="97"/>
      <c r="D23" s="110">
        <v>3</v>
      </c>
      <c r="E23" s="103" t="s">
        <v>250</v>
      </c>
      <c r="F23" s="120">
        <f>+'[5]PRG1'!F23+'[5]Auditoría'!F23</f>
        <v>0</v>
      </c>
      <c r="G23" s="120">
        <f>+'[5]PRG2'!F23</f>
        <v>0</v>
      </c>
      <c r="H23" s="120">
        <f>+'[5]PROG3'!F23</f>
        <v>0</v>
      </c>
      <c r="I23" s="120">
        <f>+'[5]PROG4'!F23</f>
        <v>0</v>
      </c>
      <c r="J23" s="117">
        <f t="shared" si="0"/>
        <v>0</v>
      </c>
      <c r="K23" s="115"/>
    </row>
    <row r="24" spans="1:11" ht="12.75" hidden="1">
      <c r="A24" s="99"/>
      <c r="B24" s="97"/>
      <c r="C24" s="97"/>
      <c r="D24" s="110">
        <v>5</v>
      </c>
      <c r="E24" s="103" t="s">
        <v>46</v>
      </c>
      <c r="F24" s="120">
        <f>+'[5]PRG1'!F24+'[5]Auditoría'!F24</f>
        <v>0</v>
      </c>
      <c r="G24" s="120">
        <f>+'[5]PRG2'!F24</f>
        <v>0</v>
      </c>
      <c r="H24" s="120">
        <f>+'[5]PROG3'!F24</f>
        <v>0</v>
      </c>
      <c r="I24" s="120">
        <f>+'[5]PROG4'!F24</f>
        <v>0</v>
      </c>
      <c r="J24" s="117">
        <f t="shared" si="0"/>
        <v>0</v>
      </c>
      <c r="K24" s="121"/>
    </row>
    <row r="25" spans="1:11" s="119" customFormat="1" ht="12.75">
      <c r="A25" s="99"/>
      <c r="B25" s="97"/>
      <c r="C25" s="97">
        <v>3</v>
      </c>
      <c r="D25" s="97"/>
      <c r="E25" s="102" t="s">
        <v>47</v>
      </c>
      <c r="F25" s="116">
        <f>SUM(F26:F30)</f>
        <v>0</v>
      </c>
      <c r="G25" s="116">
        <f>SUM(G26:G30)</f>
        <v>2108482.9735</v>
      </c>
      <c r="H25" s="116">
        <f>SUM(H26:H30)</f>
        <v>0</v>
      </c>
      <c r="I25" s="116">
        <f>SUM(I26:I30)</f>
        <v>0</v>
      </c>
      <c r="J25" s="117">
        <f t="shared" si="0"/>
        <v>2108482.9735</v>
      </c>
      <c r="K25" s="122"/>
    </row>
    <row r="26" spans="1:11" ht="12.75">
      <c r="A26" s="99"/>
      <c r="B26" s="97"/>
      <c r="C26" s="97"/>
      <c r="D26" s="110">
        <v>1</v>
      </c>
      <c r="E26" s="103" t="s">
        <v>48</v>
      </c>
      <c r="F26" s="120">
        <f>+'[5]PRG1'!F26+'[5]Auditoría'!F26</f>
        <v>0</v>
      </c>
      <c r="G26" s="120">
        <f>+'[5]PRG2'!F26</f>
        <v>1683795</v>
      </c>
      <c r="H26" s="120">
        <f>+'[5]PROG3'!F26</f>
        <v>0</v>
      </c>
      <c r="I26" s="120">
        <f>+'[5]PROG4'!F26</f>
        <v>0</v>
      </c>
      <c r="J26" s="117">
        <f t="shared" si="0"/>
        <v>1683795</v>
      </c>
      <c r="K26" s="123"/>
    </row>
    <row r="27" spans="1:11" ht="12.75" hidden="1">
      <c r="A27" s="99"/>
      <c r="B27" s="97"/>
      <c r="C27" s="97"/>
      <c r="D27" s="110">
        <v>2</v>
      </c>
      <c r="E27" s="103" t="s">
        <v>49</v>
      </c>
      <c r="F27" s="120">
        <f>+'[5]PRG1'!F27+'[5]Auditoría'!F27</f>
        <v>0</v>
      </c>
      <c r="G27" s="120">
        <f>+'[5]PRG2'!F27</f>
        <v>0</v>
      </c>
      <c r="H27" s="120">
        <f>+'[5]PROG3'!F27</f>
        <v>0</v>
      </c>
      <c r="I27" s="120">
        <f>+'[5]PROG4'!F27</f>
        <v>0</v>
      </c>
      <c r="J27" s="117">
        <f t="shared" si="0"/>
        <v>0</v>
      </c>
      <c r="K27" s="123"/>
    </row>
    <row r="28" spans="1:10" ht="12.75">
      <c r="A28" s="99"/>
      <c r="B28" s="97"/>
      <c r="C28" s="97"/>
      <c r="D28" s="110">
        <v>3</v>
      </c>
      <c r="E28" s="103" t="s">
        <v>50</v>
      </c>
      <c r="F28" s="120">
        <f>+'[5]PRG1'!F28+'[5]Auditoría'!F28</f>
        <v>0</v>
      </c>
      <c r="G28" s="120">
        <f>+'[5]PRG2'!F28</f>
        <v>424687.9735</v>
      </c>
      <c r="H28" s="120">
        <f>+'[5]PROG3'!F28</f>
        <v>0</v>
      </c>
      <c r="I28" s="120">
        <f>+'[5]PROG4'!F28</f>
        <v>0</v>
      </c>
      <c r="J28" s="117">
        <f t="shared" si="0"/>
        <v>424687.9735</v>
      </c>
    </row>
    <row r="29" spans="1:11" ht="12.75" hidden="1">
      <c r="A29" s="99"/>
      <c r="B29" s="97"/>
      <c r="C29" s="97"/>
      <c r="D29" s="110">
        <v>4</v>
      </c>
      <c r="E29" s="103" t="s">
        <v>51</v>
      </c>
      <c r="F29" s="120">
        <f>+'[5]PRG1'!F29+'[5]Auditoría'!F29</f>
        <v>0</v>
      </c>
      <c r="G29" s="120">
        <f>+'[5]PRG2'!F29</f>
        <v>0</v>
      </c>
      <c r="H29" s="120">
        <f>+'[5]PROG3'!F29</f>
        <v>0</v>
      </c>
      <c r="I29" s="120">
        <f>+'[5]PROG4'!F29</f>
        <v>0</v>
      </c>
      <c r="J29" s="117">
        <f t="shared" si="0"/>
        <v>0</v>
      </c>
      <c r="K29" s="124"/>
    </row>
    <row r="30" spans="1:11" ht="12.75" hidden="1">
      <c r="A30" s="99"/>
      <c r="B30" s="97"/>
      <c r="C30" s="97"/>
      <c r="D30" s="110">
        <v>99</v>
      </c>
      <c r="E30" s="103" t="s">
        <v>52</v>
      </c>
      <c r="F30" s="120">
        <f>+'[5]PRG1'!F30+'[5]Auditoría'!F30</f>
        <v>0</v>
      </c>
      <c r="G30" s="120">
        <f>+'[5]PRG2'!F30</f>
        <v>0</v>
      </c>
      <c r="H30" s="120">
        <f>+'[5]PROG3'!F30</f>
        <v>0</v>
      </c>
      <c r="I30" s="120">
        <f>+'[5]PROG4'!F30</f>
        <v>0</v>
      </c>
      <c r="J30" s="117">
        <f t="shared" si="0"/>
        <v>0</v>
      </c>
      <c r="K30" s="115"/>
    </row>
    <row r="31" spans="1:11" s="119" customFormat="1" ht="25.5">
      <c r="A31" s="99"/>
      <c r="B31" s="97"/>
      <c r="C31" s="97">
        <v>4</v>
      </c>
      <c r="D31" s="97"/>
      <c r="E31" s="125" t="s">
        <v>53</v>
      </c>
      <c r="F31" s="116">
        <f>SUM(F32:F33)</f>
        <v>0</v>
      </c>
      <c r="G31" s="116">
        <f>SUM(G32:G33)</f>
        <v>497083.76249999995</v>
      </c>
      <c r="H31" s="116">
        <f>SUM(H32:H33)</f>
        <v>0</v>
      </c>
      <c r="I31" s="116">
        <f>SUM(I32:I33)</f>
        <v>0</v>
      </c>
      <c r="J31" s="117">
        <f t="shared" si="0"/>
        <v>497083.76249999995</v>
      </c>
      <c r="K31" s="118"/>
    </row>
    <row r="32" spans="1:11" ht="12.75">
      <c r="A32" s="99"/>
      <c r="B32" s="97"/>
      <c r="C32" s="97"/>
      <c r="D32" s="110">
        <v>1</v>
      </c>
      <c r="E32" s="103" t="s">
        <v>54</v>
      </c>
      <c r="F32" s="120">
        <f>+'[5]PRG1'!F32+'[5]Auditoría'!F32</f>
        <v>0</v>
      </c>
      <c r="G32" s="120">
        <f>+'[5]PRG2'!F32</f>
        <v>471592.2875</v>
      </c>
      <c r="H32" s="120">
        <f>+'[5]PROG3'!F32</f>
        <v>0</v>
      </c>
      <c r="I32" s="120">
        <f>+'[5]PROG4'!F32</f>
        <v>0</v>
      </c>
      <c r="J32" s="117">
        <f t="shared" si="0"/>
        <v>471592.2875</v>
      </c>
      <c r="K32" s="115"/>
    </row>
    <row r="33" spans="1:11" ht="12.75">
      <c r="A33" s="99"/>
      <c r="B33" s="97"/>
      <c r="C33" s="97"/>
      <c r="D33" s="110">
        <v>5</v>
      </c>
      <c r="E33" s="103" t="s">
        <v>55</v>
      </c>
      <c r="F33" s="120">
        <f>+'[5]PRG1'!F33+'[5]Auditoría'!F33</f>
        <v>0</v>
      </c>
      <c r="G33" s="120">
        <f>+'[5]PRG2'!F33</f>
        <v>25491.475000000002</v>
      </c>
      <c r="H33" s="120">
        <f>+'[5]PROG3'!F33</f>
        <v>0</v>
      </c>
      <c r="I33" s="120">
        <f>+'[5]PROG4'!F33</f>
        <v>0</v>
      </c>
      <c r="J33" s="117">
        <f t="shared" si="0"/>
        <v>25491.475000000002</v>
      </c>
      <c r="K33" s="115"/>
    </row>
    <row r="34" spans="1:11" s="119" customFormat="1" ht="38.25">
      <c r="A34" s="99"/>
      <c r="B34" s="97"/>
      <c r="C34" s="97">
        <v>5</v>
      </c>
      <c r="D34" s="97"/>
      <c r="E34" s="125" t="s">
        <v>56</v>
      </c>
      <c r="F34" s="116">
        <f>SUM(F35:F39)</f>
        <v>0</v>
      </c>
      <c r="G34" s="116">
        <f>SUM(G35:G39)</f>
        <v>743841.2405</v>
      </c>
      <c r="H34" s="116">
        <f>SUM(H35:H39)</f>
        <v>0</v>
      </c>
      <c r="I34" s="116">
        <f>SUM(I35:I39)</f>
        <v>0</v>
      </c>
      <c r="J34" s="117">
        <f t="shared" si="0"/>
        <v>743841.2405</v>
      </c>
      <c r="K34" s="118"/>
    </row>
    <row r="35" spans="1:11" ht="12.75">
      <c r="A35" s="99"/>
      <c r="B35" s="97"/>
      <c r="C35" s="97"/>
      <c r="D35" s="110">
        <v>1</v>
      </c>
      <c r="E35" s="103" t="s">
        <v>57</v>
      </c>
      <c r="F35" s="120">
        <f>+'[5]PRG1'!F35+'[5]Auditoría'!F35</f>
        <v>0</v>
      </c>
      <c r="G35" s="120">
        <f>+'[5]PRG2'!F35</f>
        <v>259503.2155</v>
      </c>
      <c r="H35" s="120">
        <f>+'[5]PROG3'!F35</f>
        <v>0</v>
      </c>
      <c r="I35" s="120">
        <f>+'[5]PROG4'!F35</f>
        <v>0</v>
      </c>
      <c r="J35" s="117">
        <f t="shared" si="0"/>
        <v>259503.2155</v>
      </c>
      <c r="K35" s="115"/>
    </row>
    <row r="36" spans="1:11" ht="12.75">
      <c r="A36" s="99"/>
      <c r="B36" s="97"/>
      <c r="C36" s="97"/>
      <c r="D36" s="110">
        <v>2</v>
      </c>
      <c r="E36" s="103" t="s">
        <v>58</v>
      </c>
      <c r="F36" s="120">
        <f>+'[5]PRG1'!F36+'[5]Auditoría'!F36</f>
        <v>0</v>
      </c>
      <c r="G36" s="120">
        <f>+'[5]PRG2'!F36</f>
        <v>76474.425</v>
      </c>
      <c r="H36" s="120">
        <f>+'[5]PROG3'!F36</f>
        <v>0</v>
      </c>
      <c r="I36" s="120">
        <f>+'[5]PROG4'!F36</f>
        <v>0</v>
      </c>
      <c r="J36" s="117">
        <f t="shared" si="0"/>
        <v>76474.425</v>
      </c>
      <c r="K36" s="115"/>
    </row>
    <row r="37" spans="1:11" ht="12.75">
      <c r="A37" s="99"/>
      <c r="B37" s="97"/>
      <c r="C37" s="97"/>
      <c r="D37" s="110">
        <v>3</v>
      </c>
      <c r="E37" s="103" t="s">
        <v>59</v>
      </c>
      <c r="F37" s="120">
        <f>+'[5]PRG1'!F37+'[5]Auditoría'!F37</f>
        <v>0</v>
      </c>
      <c r="G37" s="120">
        <f>+'[5]PRG2'!F37</f>
        <v>152948.85</v>
      </c>
      <c r="H37" s="120">
        <f>+'[5]PROG3'!F37</f>
        <v>0</v>
      </c>
      <c r="I37" s="120">
        <f>+'[5]PROG4'!F37</f>
        <v>0</v>
      </c>
      <c r="J37" s="117">
        <f t="shared" si="0"/>
        <v>152948.85</v>
      </c>
      <c r="K37" s="115"/>
    </row>
    <row r="38" spans="1:11" ht="25.5" hidden="1">
      <c r="A38" s="99"/>
      <c r="B38" s="97"/>
      <c r="C38" s="97"/>
      <c r="D38" s="110">
        <v>4</v>
      </c>
      <c r="E38" s="126" t="s">
        <v>60</v>
      </c>
      <c r="F38" s="120">
        <f>+'[5]PRG1'!F38+'[5]Auditoría'!F38</f>
        <v>0</v>
      </c>
      <c r="G38" s="120">
        <f>+'[5]PRG2'!F38</f>
        <v>0</v>
      </c>
      <c r="H38" s="120">
        <f>+'[5]PROG3'!F38</f>
        <v>0</v>
      </c>
      <c r="I38" s="120">
        <f>+'[5]PROG4'!F38</f>
        <v>0</v>
      </c>
      <c r="J38" s="117">
        <f t="shared" si="0"/>
        <v>0</v>
      </c>
      <c r="K38" s="115"/>
    </row>
    <row r="39" spans="1:11" ht="25.5">
      <c r="A39" s="99"/>
      <c r="B39" s="97"/>
      <c r="C39" s="97"/>
      <c r="D39" s="110">
        <v>5</v>
      </c>
      <c r="E39" s="126" t="s">
        <v>61</v>
      </c>
      <c r="F39" s="120">
        <f>+'[5]PRG1'!F39+'[5]Auditoría'!F39</f>
        <v>0</v>
      </c>
      <c r="G39" s="120">
        <f>+'[5]PRG2'!F39</f>
        <v>254914.75</v>
      </c>
      <c r="H39" s="120">
        <f>+'[5]PROG3'!F39</f>
        <v>0</v>
      </c>
      <c r="I39" s="120">
        <f>+'[5]PROG4'!F39</f>
        <v>0</v>
      </c>
      <c r="J39" s="117">
        <f t="shared" si="0"/>
        <v>254914.75</v>
      </c>
      <c r="K39" s="115"/>
    </row>
    <row r="40" spans="1:11" ht="12.75" hidden="1">
      <c r="A40" s="99"/>
      <c r="B40" s="97"/>
      <c r="C40" s="97"/>
      <c r="D40" s="110"/>
      <c r="E40" s="103"/>
      <c r="F40" s="120"/>
      <c r="G40" s="120" t="s">
        <v>13</v>
      </c>
      <c r="H40" s="120" t="s">
        <v>13</v>
      </c>
      <c r="I40" s="120" t="s">
        <v>13</v>
      </c>
      <c r="J40" s="117">
        <f t="shared" si="0"/>
        <v>0</v>
      </c>
      <c r="K40" s="115"/>
    </row>
    <row r="41" spans="1:11" s="119" customFormat="1" ht="12.75" hidden="1">
      <c r="A41" s="99"/>
      <c r="B41" s="97"/>
      <c r="C41" s="97">
        <v>99</v>
      </c>
      <c r="D41" s="97"/>
      <c r="E41" s="102" t="s">
        <v>62</v>
      </c>
      <c r="F41" s="116">
        <f>SUM(F42:F43)</f>
        <v>0</v>
      </c>
      <c r="G41" s="116">
        <f>SUM(G42:G43)</f>
        <v>0</v>
      </c>
      <c r="H41" s="116">
        <f>SUM(H42:H43)</f>
        <v>0</v>
      </c>
      <c r="I41" s="116">
        <f>SUM(I42:I43)</f>
        <v>0</v>
      </c>
      <c r="J41" s="117">
        <f t="shared" si="0"/>
        <v>0</v>
      </c>
      <c r="K41" s="118"/>
    </row>
    <row r="42" spans="1:11" ht="12.75" hidden="1">
      <c r="A42" s="99"/>
      <c r="B42" s="97"/>
      <c r="C42" s="97"/>
      <c r="D42" s="110">
        <v>1</v>
      </c>
      <c r="E42" s="103" t="s">
        <v>63</v>
      </c>
      <c r="F42" s="120">
        <f>+'[5]PRG1'!F42+'[5]Auditoría'!F42</f>
        <v>0</v>
      </c>
      <c r="G42" s="120">
        <f>+'[5]PRG2'!F42</f>
        <v>0</v>
      </c>
      <c r="H42" s="120">
        <f>+'[5]PROG3'!F42</f>
        <v>0</v>
      </c>
      <c r="I42" s="120">
        <f>+'[5]PROG4'!F42</f>
        <v>0</v>
      </c>
      <c r="J42" s="117">
        <f t="shared" si="0"/>
        <v>0</v>
      </c>
      <c r="K42" s="115"/>
    </row>
    <row r="43" spans="1:11" ht="12.75" hidden="1">
      <c r="A43" s="99"/>
      <c r="B43" s="97"/>
      <c r="C43" s="97"/>
      <c r="D43" s="110">
        <v>99</v>
      </c>
      <c r="E43" s="103" t="s">
        <v>64</v>
      </c>
      <c r="F43" s="120">
        <f>+'[5]PRG1'!F43+'[5]Auditoría'!F43</f>
        <v>0</v>
      </c>
      <c r="G43" s="120">
        <f>+'[5]PRG2'!F43</f>
        <v>0</v>
      </c>
      <c r="H43" s="120" t="str">
        <f>+'[5]PROG3'!F43</f>
        <v> </v>
      </c>
      <c r="I43" s="120" t="str">
        <f>+'[5]PROG4'!F43</f>
        <v> </v>
      </c>
      <c r="J43" s="117">
        <f t="shared" si="0"/>
        <v>0</v>
      </c>
      <c r="K43" s="115"/>
    </row>
    <row r="44" spans="1:10" ht="12.75" hidden="1">
      <c r="A44" s="99"/>
      <c r="B44" s="97"/>
      <c r="C44" s="97"/>
      <c r="D44" s="110"/>
      <c r="E44" s="103"/>
      <c r="F44" s="120"/>
      <c r="G44" s="120">
        <f>+'[5]PRG2'!F44</f>
        <v>0</v>
      </c>
      <c r="H44" s="120">
        <f>+'[5]PROG3'!F44</f>
        <v>0</v>
      </c>
      <c r="I44" s="120">
        <f>+'[5]PROG4'!F44</f>
        <v>0</v>
      </c>
      <c r="J44" s="117">
        <f t="shared" si="0"/>
        <v>0</v>
      </c>
    </row>
    <row r="45" spans="1:10" ht="12.75">
      <c r="A45" s="99" t="s">
        <v>13</v>
      </c>
      <c r="B45" s="97">
        <v>1</v>
      </c>
      <c r="C45" s="97"/>
      <c r="D45" s="110"/>
      <c r="E45" s="127" t="s">
        <v>65</v>
      </c>
      <c r="F45" s="116">
        <f>+F46+F52+F58+F66+F74+F79+F81+F85+F95+F97</f>
        <v>14382500</v>
      </c>
      <c r="G45" s="116">
        <f>+G46+G52+G58+G66+G74+G79+G81+G85+G95+G97</f>
        <v>386538417.21000004</v>
      </c>
      <c r="H45" s="116">
        <f>+H46+H52+H58+H66+H74+H79+H81+H85+H95+H97</f>
        <v>628879894.85</v>
      </c>
      <c r="I45" s="116">
        <f>+I46+I52+I58+I66+I74+I79+I81+I85+I95+I97</f>
        <v>0</v>
      </c>
      <c r="J45" s="117">
        <f t="shared" si="0"/>
        <v>1029800812.0600001</v>
      </c>
    </row>
    <row r="46" spans="1:10" ht="12.75">
      <c r="A46" s="99"/>
      <c r="B46" s="97"/>
      <c r="C46" s="97">
        <v>1</v>
      </c>
      <c r="D46" s="110"/>
      <c r="E46" s="127" t="s">
        <v>12</v>
      </c>
      <c r="F46" s="116">
        <f>SUM(F47:F51)</f>
        <v>0</v>
      </c>
      <c r="G46" s="116">
        <f>SUM(G47:G51)</f>
        <v>1000000</v>
      </c>
      <c r="H46" s="116">
        <f>SUM(H47:H51)</f>
        <v>18000000</v>
      </c>
      <c r="I46" s="116">
        <f>SUM(I47:I51)</f>
        <v>0</v>
      </c>
      <c r="J46" s="117">
        <f t="shared" si="0"/>
        <v>19000000</v>
      </c>
    </row>
    <row r="47" spans="1:10" ht="12.75" hidden="1">
      <c r="A47" s="99"/>
      <c r="B47" s="97"/>
      <c r="C47" s="97"/>
      <c r="D47" s="110">
        <v>1</v>
      </c>
      <c r="E47" s="128" t="s">
        <v>66</v>
      </c>
      <c r="F47" s="120">
        <f>+'[5]PRG1'!F47+'[5]Auditoría'!F47</f>
        <v>0</v>
      </c>
      <c r="G47" s="120">
        <f>+'[5]PRG2'!F47</f>
        <v>0</v>
      </c>
      <c r="H47" s="120">
        <f>+'[5]PROG3'!F47</f>
        <v>0</v>
      </c>
      <c r="I47" s="120">
        <f>+'[5]PROG4'!F47</f>
        <v>0</v>
      </c>
      <c r="J47" s="117">
        <f t="shared" si="0"/>
        <v>0</v>
      </c>
    </row>
    <row r="48" spans="1:12" ht="12.75">
      <c r="A48" s="99"/>
      <c r="B48" s="97"/>
      <c r="C48" s="97"/>
      <c r="D48" s="110">
        <v>2</v>
      </c>
      <c r="E48" s="128" t="s">
        <v>560</v>
      </c>
      <c r="F48" s="120">
        <f>+'[5]PRG1'!F48+'[5]Auditoría'!F48</f>
        <v>0</v>
      </c>
      <c r="G48" s="120">
        <f>+'[5]PRG2'!F48</f>
        <v>0</v>
      </c>
      <c r="H48" s="120">
        <f>+'[5]PROG3'!F48</f>
        <v>18000000</v>
      </c>
      <c r="I48" s="120">
        <f>+'[5]PROG4'!F48</f>
        <v>0</v>
      </c>
      <c r="J48" s="117">
        <f t="shared" si="0"/>
        <v>18000000</v>
      </c>
      <c r="L48" s="115"/>
    </row>
    <row r="49" spans="1:10" ht="12.75" hidden="1">
      <c r="A49" s="99"/>
      <c r="B49" s="97"/>
      <c r="C49" s="97"/>
      <c r="D49" s="110">
        <v>3</v>
      </c>
      <c r="E49" s="128" t="s">
        <v>67</v>
      </c>
      <c r="F49" s="120">
        <f>+'[5]PRG1'!F49+'[5]Auditoría'!F49</f>
        <v>0</v>
      </c>
      <c r="G49" s="120">
        <f>+'[5]PRG2'!F49</f>
        <v>0</v>
      </c>
      <c r="H49" s="120">
        <f>+'[5]PROG3'!F49</f>
        <v>0</v>
      </c>
      <c r="I49" s="120">
        <f>+'[5]PROG4'!F49</f>
        <v>0</v>
      </c>
      <c r="J49" s="117">
        <f t="shared" si="0"/>
        <v>0</v>
      </c>
    </row>
    <row r="50" spans="1:11" ht="12.75">
      <c r="A50" s="99"/>
      <c r="B50" s="97"/>
      <c r="C50" s="97"/>
      <c r="D50" s="110">
        <v>4</v>
      </c>
      <c r="E50" s="128" t="s">
        <v>68</v>
      </c>
      <c r="F50" s="120">
        <f>+'[5]PRG1'!F50+'[5]Auditoría'!F50</f>
        <v>0</v>
      </c>
      <c r="G50" s="120">
        <f>+'[5]PRG2'!F50</f>
        <v>1000000</v>
      </c>
      <c r="H50" s="120">
        <f>+'[5]PROG3'!F50</f>
        <v>0</v>
      </c>
      <c r="I50" s="120">
        <f>+'[5]PROG4'!F50</f>
        <v>0</v>
      </c>
      <c r="J50" s="117">
        <f t="shared" si="0"/>
        <v>1000000</v>
      </c>
      <c r="K50" s="115"/>
    </row>
    <row r="51" spans="1:10" ht="12.75" hidden="1">
      <c r="A51" s="99"/>
      <c r="B51" s="97"/>
      <c r="C51" s="97"/>
      <c r="D51" s="110">
        <v>99</v>
      </c>
      <c r="E51" s="128" t="s">
        <v>69</v>
      </c>
      <c r="F51" s="120">
        <f>+'[5]PRG1'!F51+'[5]Auditoría'!F51</f>
        <v>0</v>
      </c>
      <c r="G51" s="120">
        <f>+'[5]PRG2'!F51</f>
        <v>0</v>
      </c>
      <c r="H51" s="120">
        <f>+'[5]PROG3'!F51</f>
        <v>0</v>
      </c>
      <c r="I51" s="120">
        <f>+'[5]PROG4'!F51</f>
        <v>0</v>
      </c>
      <c r="J51" s="117">
        <f t="shared" si="0"/>
        <v>0</v>
      </c>
    </row>
    <row r="52" spans="1:12" ht="12.75">
      <c r="A52" s="99"/>
      <c r="B52" s="97"/>
      <c r="C52" s="97">
        <v>2</v>
      </c>
      <c r="D52" s="110"/>
      <c r="E52" s="127" t="s">
        <v>70</v>
      </c>
      <c r="F52" s="116">
        <f>SUM(F53:F57)</f>
        <v>0</v>
      </c>
      <c r="G52" s="116">
        <f>SUM(G53:G57)</f>
        <v>1860000</v>
      </c>
      <c r="H52" s="116">
        <f>SUM(H53:H57)</f>
        <v>0</v>
      </c>
      <c r="I52" s="116">
        <f>SUM(I53:I57)</f>
        <v>0</v>
      </c>
      <c r="J52" s="117">
        <f t="shared" si="0"/>
        <v>1860000</v>
      </c>
      <c r="L52" s="115"/>
    </row>
    <row r="53" spans="1:10" ht="12.75" hidden="1">
      <c r="A53" s="99"/>
      <c r="B53" s="97"/>
      <c r="C53" s="97"/>
      <c r="D53" s="110">
        <v>1</v>
      </c>
      <c r="E53" s="128" t="s">
        <v>71</v>
      </c>
      <c r="F53" s="120">
        <f>+'[5]PRG1'!F53+'[5]Auditoría'!F53</f>
        <v>0</v>
      </c>
      <c r="G53" s="120">
        <f>+'[5]PRG2'!F53</f>
        <v>0</v>
      </c>
      <c r="H53" s="120">
        <f>+'[5]PROG3'!F53</f>
        <v>0</v>
      </c>
      <c r="I53" s="120">
        <f>+'[5]PROG4'!F53</f>
        <v>0</v>
      </c>
      <c r="J53" s="117">
        <f t="shared" si="0"/>
        <v>0</v>
      </c>
    </row>
    <row r="54" spans="1:10" ht="12.75" hidden="1">
      <c r="A54" s="99"/>
      <c r="B54" s="97"/>
      <c r="C54" s="97"/>
      <c r="D54" s="110">
        <v>2</v>
      </c>
      <c r="E54" s="128" t="s">
        <v>72</v>
      </c>
      <c r="F54" s="120">
        <f>+'[5]PRG1'!F54+'[5]Auditoría'!F54</f>
        <v>0</v>
      </c>
      <c r="G54" s="120">
        <f>+'[5]PRG2'!F54</f>
        <v>0</v>
      </c>
      <c r="H54" s="120">
        <f>+'[5]PROG3'!F54</f>
        <v>0</v>
      </c>
      <c r="I54" s="120">
        <f>+'[5]PROG4'!F54</f>
        <v>0</v>
      </c>
      <c r="J54" s="117">
        <f t="shared" si="0"/>
        <v>0</v>
      </c>
    </row>
    <row r="55" spans="1:11" ht="12.75" hidden="1">
      <c r="A55" s="99"/>
      <c r="B55" s="97"/>
      <c r="C55" s="97"/>
      <c r="D55" s="110">
        <v>3</v>
      </c>
      <c r="E55" s="128" t="s">
        <v>73</v>
      </c>
      <c r="F55" s="120">
        <f>+'[5]PRG1'!F55+'[5]Auditoría'!F55</f>
        <v>0</v>
      </c>
      <c r="G55" s="120">
        <f>+'[5]PRG2'!F55</f>
        <v>0</v>
      </c>
      <c r="H55" s="120">
        <f>+'[5]PROG3'!F55</f>
        <v>0</v>
      </c>
      <c r="I55" s="120">
        <f>+'[5]PROG4'!F55</f>
        <v>0</v>
      </c>
      <c r="J55" s="117">
        <f t="shared" si="0"/>
        <v>0</v>
      </c>
      <c r="K55" s="115"/>
    </row>
    <row r="56" spans="1:10" ht="12.75">
      <c r="A56" s="99"/>
      <c r="B56" s="97"/>
      <c r="C56" s="97"/>
      <c r="D56" s="110">
        <v>4</v>
      </c>
      <c r="E56" s="128" t="s">
        <v>74</v>
      </c>
      <c r="F56" s="120">
        <f>+'[5]PRG1'!F56+'[5]Auditoría'!F56</f>
        <v>0</v>
      </c>
      <c r="G56" s="120">
        <f>+'[5]PRG2'!F56</f>
        <v>1860000</v>
      </c>
      <c r="H56" s="120">
        <f>+'[5]PROG3'!F56</f>
        <v>0</v>
      </c>
      <c r="I56" s="120">
        <f>+'[5]PROG4'!F56</f>
        <v>0</v>
      </c>
      <c r="J56" s="117">
        <f t="shared" si="0"/>
        <v>1860000</v>
      </c>
    </row>
    <row r="57" spans="1:12" ht="12.75" hidden="1">
      <c r="A57" s="99"/>
      <c r="B57" s="97"/>
      <c r="C57" s="97"/>
      <c r="D57" s="110">
        <v>99</v>
      </c>
      <c r="E57" s="128" t="s">
        <v>75</v>
      </c>
      <c r="F57" s="120">
        <f>+'[5]PRG1'!F57+'[5]Auditoría'!F57</f>
        <v>0</v>
      </c>
      <c r="G57" s="120">
        <f>+'[5]PRG2'!F57</f>
        <v>0</v>
      </c>
      <c r="H57" s="120">
        <f>+'[5]PROG3'!F57</f>
        <v>0</v>
      </c>
      <c r="I57" s="120">
        <f>+'[5]PROG4'!F57</f>
        <v>0</v>
      </c>
      <c r="J57" s="117">
        <f t="shared" si="0"/>
        <v>0</v>
      </c>
      <c r="L57" s="115"/>
    </row>
    <row r="58" spans="1:10" ht="12.75">
      <c r="A58" s="99"/>
      <c r="B58" s="97"/>
      <c r="C58" s="97">
        <v>3</v>
      </c>
      <c r="D58" s="110"/>
      <c r="E58" s="127" t="s">
        <v>76</v>
      </c>
      <c r="F58" s="116">
        <f>SUM(F59:F65)</f>
        <v>2262500</v>
      </c>
      <c r="G58" s="116">
        <f>SUM(G59:G65)</f>
        <v>7538300</v>
      </c>
      <c r="H58" s="116">
        <f>SUM(H59:H65)</f>
        <v>75701667.89</v>
      </c>
      <c r="I58" s="116">
        <f>SUM(I59:I65)</f>
        <v>0</v>
      </c>
      <c r="J58" s="117">
        <f t="shared" si="0"/>
        <v>85502467.89</v>
      </c>
    </row>
    <row r="59" spans="1:11" ht="12.75">
      <c r="A59" s="99"/>
      <c r="B59" s="97"/>
      <c r="C59" s="97"/>
      <c r="D59" s="110">
        <v>1</v>
      </c>
      <c r="E59" s="128" t="s">
        <v>77</v>
      </c>
      <c r="F59" s="120">
        <f>+'[5]PRG1'!F59+'[5]Auditoría'!F59</f>
        <v>0</v>
      </c>
      <c r="G59" s="120">
        <f>+'[5]PRG2'!F59</f>
        <v>0</v>
      </c>
      <c r="H59" s="120">
        <f>+'[5]PROG3'!F59</f>
        <v>75701667.89</v>
      </c>
      <c r="I59" s="120">
        <f>+'[5]PROG4'!F59</f>
        <v>0</v>
      </c>
      <c r="J59" s="117">
        <f t="shared" si="0"/>
        <v>75701667.89</v>
      </c>
      <c r="K59" s="123"/>
    </row>
    <row r="60" spans="1:11" ht="12.75">
      <c r="A60" s="99"/>
      <c r="B60" s="97"/>
      <c r="C60" s="97"/>
      <c r="D60" s="110">
        <v>2</v>
      </c>
      <c r="E60" s="128" t="s">
        <v>78</v>
      </c>
      <c r="F60" s="120">
        <f>+'[5]PRG1'!F60+'[5]Auditoría'!F60</f>
        <v>0</v>
      </c>
      <c r="G60" s="120">
        <f>+'[5]PRG2'!F60</f>
        <v>38300</v>
      </c>
      <c r="H60" s="120">
        <f>+'[5]PROG3'!F60</f>
        <v>0</v>
      </c>
      <c r="I60" s="120">
        <f>+'[5]PROG4'!F60</f>
        <v>0</v>
      </c>
      <c r="J60" s="117">
        <f t="shared" si="0"/>
        <v>38300</v>
      </c>
      <c r="K60" s="115"/>
    </row>
    <row r="61" spans="1:12" ht="12.75">
      <c r="A61" s="99"/>
      <c r="B61" s="97"/>
      <c r="C61" s="97"/>
      <c r="D61" s="110">
        <v>3</v>
      </c>
      <c r="E61" s="128" t="s">
        <v>79</v>
      </c>
      <c r="F61" s="120">
        <f>+'[5]PRG1'!F61+'[5]Auditoría'!F61</f>
        <v>2262500</v>
      </c>
      <c r="G61" s="120">
        <f>+'[5]PRG2'!F61</f>
        <v>7500000</v>
      </c>
      <c r="H61" s="120">
        <f>+'[5]PROG3'!F61</f>
        <v>0</v>
      </c>
      <c r="I61" s="120">
        <f>+'[5]PROG4'!F61</f>
        <v>0</v>
      </c>
      <c r="J61" s="117">
        <f t="shared" si="0"/>
        <v>9762500</v>
      </c>
      <c r="L61" s="115"/>
    </row>
    <row r="62" spans="1:10" ht="12.75" hidden="1">
      <c r="A62" s="99"/>
      <c r="B62" s="97"/>
      <c r="C62" s="97"/>
      <c r="D62" s="110">
        <v>4</v>
      </c>
      <c r="E62" s="128" t="s">
        <v>80</v>
      </c>
      <c r="F62" s="120">
        <f>+'[5]PRG1'!F62+'[5]Auditoría'!F62</f>
        <v>0</v>
      </c>
      <c r="G62" s="120">
        <f>+'[5]PRG2'!F62</f>
        <v>0</v>
      </c>
      <c r="H62" s="120">
        <f>+'[5]PROG3'!F62</f>
        <v>0</v>
      </c>
      <c r="I62" s="120">
        <f>+'[5]PROG4'!F62</f>
        <v>0</v>
      </c>
      <c r="J62" s="117">
        <f t="shared" si="0"/>
        <v>0</v>
      </c>
    </row>
    <row r="63" spans="1:10" ht="12.75" hidden="1">
      <c r="A63" s="99"/>
      <c r="B63" s="97"/>
      <c r="C63" s="97"/>
      <c r="D63" s="110">
        <v>5</v>
      </c>
      <c r="E63" s="128" t="s">
        <v>81</v>
      </c>
      <c r="F63" s="120">
        <f>+'[5]PRG1'!F63+'[5]Auditoría'!F63</f>
        <v>0</v>
      </c>
      <c r="G63" s="120">
        <f>+'[5]PRG2'!F63</f>
        <v>0</v>
      </c>
      <c r="H63" s="120">
        <f>+'[5]PROG3'!F63</f>
        <v>0</v>
      </c>
      <c r="I63" s="120">
        <f>+'[5]PROG4'!F63</f>
        <v>0</v>
      </c>
      <c r="J63" s="117">
        <f t="shared" si="0"/>
        <v>0</v>
      </c>
    </row>
    <row r="64" spans="1:10" ht="25.5" hidden="1">
      <c r="A64" s="99"/>
      <c r="B64" s="97"/>
      <c r="C64" s="97"/>
      <c r="D64" s="110">
        <v>6</v>
      </c>
      <c r="E64" s="128" t="s">
        <v>82</v>
      </c>
      <c r="F64" s="120">
        <f>+'[5]PRG1'!F64+'[5]Auditoría'!F64</f>
        <v>0</v>
      </c>
      <c r="G64" s="120">
        <f>+'[5]PRG2'!F64</f>
        <v>0</v>
      </c>
      <c r="H64" s="120">
        <f>+'[5]PROG3'!F64</f>
        <v>0</v>
      </c>
      <c r="I64" s="120">
        <f>+'[5]PROG4'!F64</f>
        <v>0</v>
      </c>
      <c r="J64" s="117">
        <f t="shared" si="0"/>
        <v>0</v>
      </c>
    </row>
    <row r="65" spans="1:12" ht="25.5" hidden="1">
      <c r="A65" s="99"/>
      <c r="B65" s="97"/>
      <c r="C65" s="97"/>
      <c r="D65" s="110">
        <v>7</v>
      </c>
      <c r="E65" s="128" t="s">
        <v>83</v>
      </c>
      <c r="F65" s="120">
        <f>+'[5]PRG1'!F65+'[5]Auditoría'!F65</f>
        <v>0</v>
      </c>
      <c r="G65" s="120">
        <f>+'[5]PRG2'!F65</f>
        <v>0</v>
      </c>
      <c r="H65" s="120">
        <f>+'[5]PROG3'!F65</f>
        <v>0</v>
      </c>
      <c r="I65" s="120">
        <f>+'[5]PROG4'!F65</f>
        <v>0</v>
      </c>
      <c r="J65" s="117">
        <f t="shared" si="0"/>
        <v>0</v>
      </c>
      <c r="L65" s="123"/>
    </row>
    <row r="66" spans="1:10" ht="12.75">
      <c r="A66" s="99"/>
      <c r="B66" s="97"/>
      <c r="C66" s="97">
        <v>4</v>
      </c>
      <c r="D66" s="110"/>
      <c r="E66" s="127" t="s">
        <v>84</v>
      </c>
      <c r="F66" s="116">
        <f>SUM(F67:F73)</f>
        <v>920000</v>
      </c>
      <c r="G66" s="116">
        <f>SUM(G67:G73)</f>
        <v>318747168.36</v>
      </c>
      <c r="H66" s="116">
        <f>SUM(H67:H73)</f>
        <v>484688226.96</v>
      </c>
      <c r="I66" s="116">
        <f>SUM(I67:I73)</f>
        <v>0</v>
      </c>
      <c r="J66" s="117">
        <f t="shared" si="0"/>
        <v>804355395.3199999</v>
      </c>
    </row>
    <row r="67" spans="1:10" ht="12.75" hidden="1">
      <c r="A67" s="99"/>
      <c r="B67" s="97"/>
      <c r="C67" s="97"/>
      <c r="D67" s="110">
        <v>1</v>
      </c>
      <c r="E67" s="128" t="s">
        <v>85</v>
      </c>
      <c r="F67" s="120">
        <f>+'[5]PRG1'!F67+'[5]Auditoría'!F67</f>
        <v>0</v>
      </c>
      <c r="G67" s="120">
        <f>+'[5]PRG2'!F67</f>
        <v>0</v>
      </c>
      <c r="H67" s="120">
        <f>+'[5]PROG3'!F67</f>
        <v>0</v>
      </c>
      <c r="I67" s="120">
        <f>+'[5]PROG4'!F67</f>
        <v>0</v>
      </c>
      <c r="J67" s="117">
        <f t="shared" si="0"/>
        <v>0</v>
      </c>
    </row>
    <row r="68" spans="1:10" ht="12.75" hidden="1">
      <c r="A68" s="99"/>
      <c r="B68" s="97"/>
      <c r="C68" s="97"/>
      <c r="D68" s="110">
        <v>2</v>
      </c>
      <c r="E68" s="128" t="s">
        <v>86</v>
      </c>
      <c r="F68" s="120">
        <f>+'[5]PRG1'!F68+'[5]Auditoría'!F68</f>
        <v>0</v>
      </c>
      <c r="G68" s="120">
        <f>+'[5]PRG2'!F68</f>
        <v>0</v>
      </c>
      <c r="H68" s="120">
        <f>+'[5]PROG3'!F68</f>
        <v>0</v>
      </c>
      <c r="I68" s="120">
        <f>+'[5]PROG4'!F68</f>
        <v>0</v>
      </c>
      <c r="J68" s="117">
        <f t="shared" si="0"/>
        <v>0</v>
      </c>
    </row>
    <row r="69" spans="1:10" ht="12.75">
      <c r="A69" s="99"/>
      <c r="B69" s="97"/>
      <c r="C69" s="97"/>
      <c r="D69" s="110">
        <v>3</v>
      </c>
      <c r="E69" s="128" t="s">
        <v>87</v>
      </c>
      <c r="F69" s="120">
        <f>+'[5]PRG1'!F69+'[5]Auditoría'!F69</f>
        <v>0</v>
      </c>
      <c r="G69" s="120">
        <f>+'[5]PRG2'!F69</f>
        <v>20000000</v>
      </c>
      <c r="H69" s="120">
        <f>+'[5]PROG3'!F69</f>
        <v>22000000</v>
      </c>
      <c r="I69" s="120">
        <f>+'[5]PROG4'!F69</f>
        <v>0</v>
      </c>
      <c r="J69" s="117">
        <f t="shared" si="0"/>
        <v>42000000</v>
      </c>
    </row>
    <row r="70" spans="1:10" ht="12.75">
      <c r="A70" s="99"/>
      <c r="B70" s="97"/>
      <c r="C70" s="97"/>
      <c r="D70" s="110">
        <v>4</v>
      </c>
      <c r="E70" s="128" t="s">
        <v>88</v>
      </c>
      <c r="F70" s="120">
        <f>+'[5]PRG1'!F70+'[5]Auditoría'!F70</f>
        <v>0</v>
      </c>
      <c r="G70" s="120">
        <f>+'[5]PRG2'!F70</f>
        <v>16057107.76</v>
      </c>
      <c r="H70" s="120">
        <f>+'[5]PROG3'!F70</f>
        <v>0</v>
      </c>
      <c r="I70" s="120">
        <f>+'[5]PROG4'!F70</f>
        <v>0</v>
      </c>
      <c r="J70" s="117">
        <f t="shared" si="0"/>
        <v>16057107.76</v>
      </c>
    </row>
    <row r="71" spans="1:10" ht="25.5">
      <c r="A71" s="99"/>
      <c r="B71" s="97"/>
      <c r="C71" s="97"/>
      <c r="D71" s="110">
        <v>5</v>
      </c>
      <c r="E71" s="128" t="s">
        <v>89</v>
      </c>
      <c r="F71" s="120">
        <f>+'[5]PRG1'!F71+'[5]Auditoría'!F71</f>
        <v>0</v>
      </c>
      <c r="G71" s="120">
        <f>+'[5]PRG2'!F71</f>
        <v>0</v>
      </c>
      <c r="H71" s="120">
        <f>+'[5]PROG3'!F71</f>
        <v>160166528.79</v>
      </c>
      <c r="I71" s="120">
        <f>+'[5]PROG4'!F71</f>
        <v>0</v>
      </c>
      <c r="J71" s="117">
        <f t="shared" si="0"/>
        <v>160166528.79</v>
      </c>
    </row>
    <row r="72" spans="1:12" ht="12.75">
      <c r="A72" s="99"/>
      <c r="B72" s="97"/>
      <c r="C72" s="97"/>
      <c r="D72" s="110">
        <v>6</v>
      </c>
      <c r="E72" s="128" t="s">
        <v>90</v>
      </c>
      <c r="F72" s="120">
        <f>+'[5]PRG1'!F72+'[5]Auditoría'!F72</f>
        <v>500000</v>
      </c>
      <c r="G72" s="120">
        <f>+'[5]PRG2'!F72</f>
        <v>47594713</v>
      </c>
      <c r="H72" s="120">
        <f>+'[5]PROG3'!F72</f>
        <v>115000000</v>
      </c>
      <c r="I72" s="120">
        <f>+'[5]PROG4'!F72</f>
        <v>0</v>
      </c>
      <c r="J72" s="117">
        <f t="shared" si="0"/>
        <v>163094713</v>
      </c>
      <c r="L72" s="129"/>
    </row>
    <row r="73" spans="1:11" ht="12.75">
      <c r="A73" s="99"/>
      <c r="B73" s="97"/>
      <c r="C73" s="97"/>
      <c r="D73" s="110">
        <v>99</v>
      </c>
      <c r="E73" s="128" t="s">
        <v>91</v>
      </c>
      <c r="F73" s="120">
        <f>+'[5]PRG1'!F73+'[5]Auditoría'!F73</f>
        <v>420000</v>
      </c>
      <c r="G73" s="120">
        <f>+'[5]PRG2'!F73</f>
        <v>235095347.6</v>
      </c>
      <c r="H73" s="120">
        <f>+'[5]PROG3'!F73</f>
        <v>187521698.17000002</v>
      </c>
      <c r="I73" s="120">
        <f>+'[5]PROG4'!F73</f>
        <v>0</v>
      </c>
      <c r="J73" s="117">
        <f t="shared" si="0"/>
        <v>423037045.77</v>
      </c>
      <c r="K73" s="130"/>
    </row>
    <row r="74" spans="1:10" ht="12.75">
      <c r="A74" s="99"/>
      <c r="B74" s="97"/>
      <c r="C74" s="97">
        <v>5</v>
      </c>
      <c r="D74" s="131"/>
      <c r="E74" s="127" t="s">
        <v>92</v>
      </c>
      <c r="F74" s="116">
        <f>SUM(F75:F78)</f>
        <v>0</v>
      </c>
      <c r="G74" s="116">
        <f>SUM(G75:G78)</f>
        <v>500000</v>
      </c>
      <c r="H74" s="116">
        <f>SUM(H75:H78)</f>
        <v>0</v>
      </c>
      <c r="I74" s="116">
        <f>SUM(I75:I78)</f>
        <v>0</v>
      </c>
      <c r="J74" s="117">
        <f t="shared" si="0"/>
        <v>500000</v>
      </c>
    </row>
    <row r="75" spans="1:10" ht="12.75" hidden="1">
      <c r="A75" s="99"/>
      <c r="B75" s="97"/>
      <c r="C75" s="97"/>
      <c r="D75" s="131">
        <v>1</v>
      </c>
      <c r="E75" s="128" t="s">
        <v>93</v>
      </c>
      <c r="F75" s="120">
        <f>+'[5]PRG1'!F75+'[5]Auditoría'!F75</f>
        <v>0</v>
      </c>
      <c r="G75" s="120">
        <f>+'[5]PRG2'!F75</f>
        <v>0</v>
      </c>
      <c r="H75" s="120">
        <f>+'[5]PROG3'!F75</f>
        <v>0</v>
      </c>
      <c r="I75" s="120">
        <f>+'[5]PROG4'!F75</f>
        <v>0</v>
      </c>
      <c r="J75" s="117">
        <f t="shared" si="0"/>
        <v>0</v>
      </c>
    </row>
    <row r="76" spans="1:10" ht="12.75">
      <c r="A76" s="99"/>
      <c r="B76" s="97"/>
      <c r="C76" s="97"/>
      <c r="D76" s="131">
        <v>2</v>
      </c>
      <c r="E76" s="128" t="s">
        <v>94</v>
      </c>
      <c r="F76" s="120">
        <f>+'[5]PRG1'!F76+'[5]Auditoría'!F76</f>
        <v>0</v>
      </c>
      <c r="G76" s="120">
        <f>+'[5]PRG2'!F76</f>
        <v>500000</v>
      </c>
      <c r="H76" s="120">
        <f>+'[5]PROG3'!F76</f>
        <v>0</v>
      </c>
      <c r="I76" s="120">
        <f>+'[5]PROG4'!F76</f>
        <v>0</v>
      </c>
      <c r="J76" s="117">
        <f t="shared" si="0"/>
        <v>500000</v>
      </c>
    </row>
    <row r="77" spans="1:10" ht="12.75" hidden="1">
      <c r="A77" s="99"/>
      <c r="B77" s="97"/>
      <c r="C77" s="97"/>
      <c r="D77" s="131">
        <v>3</v>
      </c>
      <c r="E77" s="128" t="s">
        <v>95</v>
      </c>
      <c r="F77" s="120">
        <f>+'[5]PRG1'!F77+'[5]Auditoría'!F77</f>
        <v>0</v>
      </c>
      <c r="G77" s="120">
        <f>+'[5]PRG2'!F77</f>
        <v>0</v>
      </c>
      <c r="H77" s="120">
        <f>+'[5]PROG3'!F77</f>
        <v>0</v>
      </c>
      <c r="I77" s="120">
        <f>+'[5]PROG4'!F77</f>
        <v>0</v>
      </c>
      <c r="J77" s="117">
        <f t="shared" si="0"/>
        <v>0</v>
      </c>
    </row>
    <row r="78" spans="1:10" ht="12.75" hidden="1">
      <c r="A78" s="99"/>
      <c r="B78" s="97"/>
      <c r="C78" s="97"/>
      <c r="D78" s="131">
        <v>4</v>
      </c>
      <c r="E78" s="128" t="s">
        <v>96</v>
      </c>
      <c r="F78" s="120">
        <f>+'[5]PRG1'!F78+'[5]Auditoría'!F78</f>
        <v>0</v>
      </c>
      <c r="G78" s="120">
        <f>+'[5]PRG2'!F78</f>
        <v>0</v>
      </c>
      <c r="H78" s="120">
        <f>+'[5]PROG3'!F78</f>
        <v>0</v>
      </c>
      <c r="I78" s="120">
        <f>+'[5]PROG4'!F78</f>
        <v>0</v>
      </c>
      <c r="J78" s="117">
        <f t="shared" si="0"/>
        <v>0</v>
      </c>
    </row>
    <row r="79" spans="1:10" ht="12.75">
      <c r="A79" s="99"/>
      <c r="B79" s="97"/>
      <c r="C79" s="97">
        <v>6</v>
      </c>
      <c r="D79" s="131"/>
      <c r="E79" s="127" t="s">
        <v>97</v>
      </c>
      <c r="F79" s="116">
        <f>SUM(F80)</f>
        <v>0</v>
      </c>
      <c r="G79" s="116">
        <f>SUM(G80)</f>
        <v>1652948.85</v>
      </c>
      <c r="H79" s="116">
        <f>SUM(H80)</f>
        <v>0</v>
      </c>
      <c r="I79" s="116">
        <f>SUM(I80)</f>
        <v>0</v>
      </c>
      <c r="J79" s="117">
        <f t="shared" si="0"/>
        <v>1652948.85</v>
      </c>
    </row>
    <row r="80" spans="1:10" ht="12.75">
      <c r="A80" s="99"/>
      <c r="B80" s="97"/>
      <c r="C80" s="97"/>
      <c r="D80" s="110">
        <v>1</v>
      </c>
      <c r="E80" s="128" t="s">
        <v>98</v>
      </c>
      <c r="F80" s="120">
        <f>+'[5]PRG1'!F80+'[5]Auditoría'!F80</f>
        <v>0</v>
      </c>
      <c r="G80" s="120">
        <f>+'[5]PRG2'!F80</f>
        <v>1652948.85</v>
      </c>
      <c r="H80" s="120">
        <f>+'[5]PROG3'!F80</f>
        <v>0</v>
      </c>
      <c r="I80" s="120">
        <f>+'[5]PROG4'!F80</f>
        <v>0</v>
      </c>
      <c r="J80" s="117">
        <f aca="true" t="shared" si="1" ref="J80:J143">SUM(F80:I80)</f>
        <v>1652948.85</v>
      </c>
    </row>
    <row r="81" spans="1:10" ht="12.75">
      <c r="A81" s="99"/>
      <c r="B81" s="97"/>
      <c r="C81" s="97">
        <v>7</v>
      </c>
      <c r="D81" s="110"/>
      <c r="E81" s="127" t="s">
        <v>99</v>
      </c>
      <c r="F81" s="116">
        <f>SUM(F82:F84)</f>
        <v>2500000</v>
      </c>
      <c r="G81" s="116">
        <f>SUM(G82:G84)</f>
        <v>2640000</v>
      </c>
      <c r="H81" s="116">
        <f>SUM(H82:H84)</f>
        <v>17990000</v>
      </c>
      <c r="I81" s="116">
        <f>SUM(I82:I84)</f>
        <v>0</v>
      </c>
      <c r="J81" s="117">
        <f t="shared" si="1"/>
        <v>23130000</v>
      </c>
    </row>
    <row r="82" spans="1:10" ht="12.75">
      <c r="A82" s="99"/>
      <c r="B82" s="97"/>
      <c r="C82" s="97"/>
      <c r="D82" s="110">
        <v>1</v>
      </c>
      <c r="E82" s="128" t="s">
        <v>100</v>
      </c>
      <c r="F82" s="120">
        <f>+'[5]PRG1'!F82+'[5]Auditoría'!F82</f>
        <v>2500000</v>
      </c>
      <c r="G82" s="120">
        <f>+'[5]PRG2'!F82</f>
        <v>2640000</v>
      </c>
      <c r="H82" s="120">
        <f>+'[5]PROG3'!F82</f>
        <v>17990000</v>
      </c>
      <c r="I82" s="120">
        <f>+'[5]PROG4'!F82</f>
        <v>0</v>
      </c>
      <c r="J82" s="117">
        <f t="shared" si="1"/>
        <v>23130000</v>
      </c>
    </row>
    <row r="83" spans="1:10" ht="12.75" hidden="1">
      <c r="A83" s="99"/>
      <c r="B83" s="97"/>
      <c r="C83" s="97"/>
      <c r="D83" s="110">
        <v>2</v>
      </c>
      <c r="E83" s="128" t="s">
        <v>101</v>
      </c>
      <c r="F83" s="120">
        <f>+'[5]PRG1'!F83+'[5]Auditoría'!F83</f>
        <v>0</v>
      </c>
      <c r="G83" s="120">
        <f>+'[5]PRG2'!F83</f>
        <v>0</v>
      </c>
      <c r="H83" s="120">
        <f>+'[5]PROG3'!F83</f>
        <v>0</v>
      </c>
      <c r="I83" s="120">
        <f>+'[5]PROG4'!F83</f>
        <v>0</v>
      </c>
      <c r="J83" s="117">
        <f t="shared" si="1"/>
        <v>0</v>
      </c>
    </row>
    <row r="84" spans="1:10" ht="12.75" hidden="1">
      <c r="A84" s="99"/>
      <c r="B84" s="97"/>
      <c r="C84" s="97"/>
      <c r="D84" s="110">
        <v>3</v>
      </c>
      <c r="E84" s="128" t="s">
        <v>102</v>
      </c>
      <c r="F84" s="120">
        <f>+'[5]PRG1'!F84+'[5]Auditoría'!F84</f>
        <v>0</v>
      </c>
      <c r="G84" s="120">
        <f>+'[5]PRG2'!F84</f>
        <v>0</v>
      </c>
      <c r="H84" s="120">
        <f>+'[5]PROG3'!F84</f>
        <v>0</v>
      </c>
      <c r="I84" s="120">
        <f>+'[5]PROG4'!F84</f>
        <v>0</v>
      </c>
      <c r="J84" s="117">
        <f t="shared" si="1"/>
        <v>0</v>
      </c>
    </row>
    <row r="85" spans="1:10" ht="12.75">
      <c r="A85" s="99"/>
      <c r="B85" s="97"/>
      <c r="C85" s="97">
        <v>8</v>
      </c>
      <c r="D85" s="110"/>
      <c r="E85" s="127" t="s">
        <v>103</v>
      </c>
      <c r="F85" s="116">
        <f>SUM(F86:F94)</f>
        <v>8700000</v>
      </c>
      <c r="G85" s="116">
        <f>SUM(G86:G94)</f>
        <v>52600000</v>
      </c>
      <c r="H85" s="116">
        <f>SUM(H86:H94)</f>
        <v>32500000</v>
      </c>
      <c r="I85" s="116">
        <f>SUM(I86:I94)</f>
        <v>0</v>
      </c>
      <c r="J85" s="117">
        <f t="shared" si="1"/>
        <v>93800000</v>
      </c>
    </row>
    <row r="86" spans="1:10" ht="12.75">
      <c r="A86" s="99"/>
      <c r="B86" s="97"/>
      <c r="C86" s="97"/>
      <c r="D86" s="110">
        <v>1</v>
      </c>
      <c r="E86" s="128" t="s">
        <v>104</v>
      </c>
      <c r="F86" s="120">
        <f>+'[5]PRG1'!F86+'[5]Auditoría'!F86</f>
        <v>0</v>
      </c>
      <c r="G86" s="120">
        <f>+'[5]PRG2'!F86</f>
        <v>4000000</v>
      </c>
      <c r="H86" s="120">
        <f>+'[5]PROG3'!F86</f>
        <v>0</v>
      </c>
      <c r="I86" s="120">
        <f>+'[5]PROG4'!F86</f>
        <v>0</v>
      </c>
      <c r="J86" s="117">
        <f t="shared" si="1"/>
        <v>4000000</v>
      </c>
    </row>
    <row r="87" spans="1:10" ht="12.75" hidden="1">
      <c r="A87" s="99"/>
      <c r="B87" s="97"/>
      <c r="C87" s="97"/>
      <c r="D87" s="110">
        <v>2</v>
      </c>
      <c r="E87" s="128" t="s">
        <v>105</v>
      </c>
      <c r="F87" s="120">
        <f>+'[5]PRG1'!F87+'[5]Auditoría'!F87</f>
        <v>0</v>
      </c>
      <c r="G87" s="120">
        <f>+'[5]PRG2'!F87</f>
        <v>0</v>
      </c>
      <c r="H87" s="120">
        <f>+'[5]PROG3'!F87</f>
        <v>0</v>
      </c>
      <c r="I87" s="120">
        <f>+'[5]PROG4'!F87</f>
        <v>0</v>
      </c>
      <c r="J87" s="117">
        <f t="shared" si="1"/>
        <v>0</v>
      </c>
    </row>
    <row r="88" spans="1:10" ht="25.5">
      <c r="A88" s="99"/>
      <c r="B88" s="97"/>
      <c r="C88" s="97"/>
      <c r="D88" s="110">
        <v>3</v>
      </c>
      <c r="E88" s="128" t="s">
        <v>106</v>
      </c>
      <c r="F88" s="120">
        <f>+'[5]PRG1'!F88+'[5]Auditoría'!F88</f>
        <v>0</v>
      </c>
      <c r="G88" s="120">
        <f>+'[5]PRG2'!F88</f>
        <v>20000000</v>
      </c>
      <c r="H88" s="120">
        <f>+'[5]PROG3'!F88</f>
        <v>0</v>
      </c>
      <c r="I88" s="120">
        <f>+'[5]PROG4'!F88</f>
        <v>0</v>
      </c>
      <c r="J88" s="117">
        <f t="shared" si="1"/>
        <v>20000000</v>
      </c>
    </row>
    <row r="89" spans="1:10" ht="25.5">
      <c r="A89" s="99"/>
      <c r="B89" s="97"/>
      <c r="C89" s="97"/>
      <c r="D89" s="110">
        <v>4</v>
      </c>
      <c r="E89" s="128" t="s">
        <v>107</v>
      </c>
      <c r="F89" s="120">
        <f>+'[5]PRG1'!F89+'[5]Auditoría'!F89</f>
        <v>0</v>
      </c>
      <c r="G89" s="120">
        <f>+'[5]PRG2'!F89</f>
        <v>11000000</v>
      </c>
      <c r="H89" s="120">
        <f>+'[5]PROG3'!F89</f>
        <v>22000000</v>
      </c>
      <c r="I89" s="120">
        <f>+'[5]PROG4'!F89</f>
        <v>0</v>
      </c>
      <c r="J89" s="117">
        <f t="shared" si="1"/>
        <v>33000000</v>
      </c>
    </row>
    <row r="90" spans="1:10" ht="25.5">
      <c r="A90" s="99"/>
      <c r="B90" s="97"/>
      <c r="C90" s="97"/>
      <c r="D90" s="110">
        <v>5</v>
      </c>
      <c r="E90" s="128" t="s">
        <v>108</v>
      </c>
      <c r="F90" s="120">
        <f>+'[5]PRG1'!F90+'[5]Auditoría'!F90</f>
        <v>4000000</v>
      </c>
      <c r="G90" s="120">
        <f>+'[5]PRG2'!F90</f>
        <v>9100000</v>
      </c>
      <c r="H90" s="120">
        <f>+'[5]PROG3'!F90</f>
        <v>0</v>
      </c>
      <c r="I90" s="120">
        <f>+'[5]PROG4'!F90</f>
        <v>0</v>
      </c>
      <c r="J90" s="117">
        <f t="shared" si="1"/>
        <v>13100000</v>
      </c>
    </row>
    <row r="91" spans="1:10" ht="25.5" hidden="1">
      <c r="A91" s="99"/>
      <c r="B91" s="97"/>
      <c r="C91" s="97"/>
      <c r="D91" s="110">
        <v>6</v>
      </c>
      <c r="E91" s="128" t="s">
        <v>109</v>
      </c>
      <c r="F91" s="120">
        <f>+'[5]PRG1'!F91+'[5]Auditoría'!F91</f>
        <v>0</v>
      </c>
      <c r="G91" s="120">
        <f>+'[5]PRG2'!F91</f>
        <v>0</v>
      </c>
      <c r="H91" s="120">
        <f>+'[5]PROG3'!F91</f>
        <v>0</v>
      </c>
      <c r="I91" s="120">
        <f>+'[5]PROG4'!F91</f>
        <v>0</v>
      </c>
      <c r="J91" s="117">
        <f t="shared" si="1"/>
        <v>0</v>
      </c>
    </row>
    <row r="92" spans="1:11" ht="25.5">
      <c r="A92" s="99"/>
      <c r="B92" s="97"/>
      <c r="C92" s="97"/>
      <c r="D92" s="110">
        <v>7</v>
      </c>
      <c r="E92" s="128" t="s">
        <v>561</v>
      </c>
      <c r="F92" s="120">
        <f>+'[5]PRG1'!F92+'[5]Auditoría'!F92</f>
        <v>3600000</v>
      </c>
      <c r="G92" s="120">
        <f>+'[5]PRG2'!F92</f>
        <v>0</v>
      </c>
      <c r="H92" s="120">
        <f>+'[5]PROG3'!F92</f>
        <v>0</v>
      </c>
      <c r="I92" s="120">
        <f>+'[5]PROG4'!F92</f>
        <v>0</v>
      </c>
      <c r="J92" s="117">
        <f t="shared" si="1"/>
        <v>3600000</v>
      </c>
      <c r="K92" s="132"/>
    </row>
    <row r="93" spans="1:10" ht="25.5">
      <c r="A93" s="99"/>
      <c r="B93" s="97"/>
      <c r="C93" s="97"/>
      <c r="D93" s="110">
        <v>8</v>
      </c>
      <c r="E93" s="128" t="s">
        <v>110</v>
      </c>
      <c r="F93" s="120">
        <f>+'[5]PRG1'!F93+'[5]Auditoría'!F93</f>
        <v>1100000</v>
      </c>
      <c r="G93" s="120">
        <f>+'[5]PRG2'!F93</f>
        <v>0</v>
      </c>
      <c r="H93" s="120">
        <f>+'[5]PROG3'!F93</f>
        <v>10500000</v>
      </c>
      <c r="I93" s="120">
        <f>+'[5]PROG4'!F93</f>
        <v>0</v>
      </c>
      <c r="J93" s="117">
        <f t="shared" si="1"/>
        <v>11600000</v>
      </c>
    </row>
    <row r="94" spans="1:10" ht="12.75">
      <c r="A94" s="99"/>
      <c r="B94" s="97"/>
      <c r="C94" s="133"/>
      <c r="D94" s="134">
        <v>99</v>
      </c>
      <c r="E94" s="135" t="s">
        <v>111</v>
      </c>
      <c r="F94" s="120">
        <f>+'[5]PRG1'!F94+'[5]Auditoría'!F94</f>
        <v>0</v>
      </c>
      <c r="G94" s="120">
        <f>+'[5]PRG2'!F94</f>
        <v>8500000</v>
      </c>
      <c r="H94" s="120">
        <f>+'[5]PROG3'!F94</f>
        <v>0</v>
      </c>
      <c r="I94" s="120">
        <f>+'[5]PROG4'!F94</f>
        <v>0</v>
      </c>
      <c r="J94" s="117">
        <f t="shared" si="1"/>
        <v>8500000</v>
      </c>
    </row>
    <row r="95" spans="1:10" ht="12.75" hidden="1">
      <c r="A95" s="99"/>
      <c r="B95" s="97"/>
      <c r="C95" s="97">
        <v>9</v>
      </c>
      <c r="D95" s="110"/>
      <c r="E95" s="127" t="s">
        <v>112</v>
      </c>
      <c r="F95" s="116">
        <f>SUM(F96)</f>
        <v>0</v>
      </c>
      <c r="G95" s="116">
        <f>SUM(G96)</f>
        <v>0</v>
      </c>
      <c r="H95" s="116">
        <f>SUM(H96)</f>
        <v>0</v>
      </c>
      <c r="I95" s="116">
        <f>SUM(I96)</f>
        <v>0</v>
      </c>
      <c r="J95" s="117">
        <f t="shared" si="1"/>
        <v>0</v>
      </c>
    </row>
    <row r="96" spans="1:10" ht="12.75" hidden="1">
      <c r="A96" s="99"/>
      <c r="B96" s="97"/>
      <c r="C96" s="97"/>
      <c r="D96" s="110">
        <v>99</v>
      </c>
      <c r="E96" s="128" t="s">
        <v>113</v>
      </c>
      <c r="F96" s="120">
        <f>+'[5]PRG1'!F96+'[5]Auditoría'!F96</f>
        <v>0</v>
      </c>
      <c r="G96" s="120">
        <f>+'[5]PRG2'!F96</f>
        <v>0</v>
      </c>
      <c r="H96" s="120">
        <f>+'[5]PROG3'!F96</f>
        <v>0</v>
      </c>
      <c r="I96" s="120">
        <f>+'[5]PROG4'!F96</f>
        <v>0</v>
      </c>
      <c r="J96" s="117">
        <f t="shared" si="1"/>
        <v>0</v>
      </c>
    </row>
    <row r="97" spans="1:10" ht="12.75" hidden="1">
      <c r="A97" s="99"/>
      <c r="B97" s="97"/>
      <c r="C97" s="97">
        <v>99</v>
      </c>
      <c r="D97" s="110"/>
      <c r="E97" s="127" t="s">
        <v>114</v>
      </c>
      <c r="F97" s="116">
        <f>SUM(F98:F100)</f>
        <v>0</v>
      </c>
      <c r="G97" s="116">
        <f>SUM(G98:G100)</f>
        <v>0</v>
      </c>
      <c r="H97" s="116">
        <f>SUM(H98:H100)</f>
        <v>0</v>
      </c>
      <c r="I97" s="116">
        <f>SUM(I98:I100)</f>
        <v>0</v>
      </c>
      <c r="J97" s="117">
        <f t="shared" si="1"/>
        <v>0</v>
      </c>
    </row>
    <row r="98" spans="1:10" ht="12.75" hidden="1">
      <c r="A98" s="99"/>
      <c r="B98" s="97"/>
      <c r="C98" s="133"/>
      <c r="D98" s="134">
        <v>1</v>
      </c>
      <c r="E98" s="135" t="s">
        <v>562</v>
      </c>
      <c r="F98" s="120">
        <f>+'[5]PRG1'!F98+'[5]Auditoría'!F98</f>
        <v>0</v>
      </c>
      <c r="G98" s="120">
        <f>+'[5]PRG2'!F98</f>
        <v>0</v>
      </c>
      <c r="H98" s="120">
        <f>+'[5]PROG3'!F98</f>
        <v>0</v>
      </c>
      <c r="I98" s="120">
        <f>+'[5]PROG4'!F98</f>
        <v>0</v>
      </c>
      <c r="J98" s="117">
        <f t="shared" si="1"/>
        <v>0</v>
      </c>
    </row>
    <row r="99" spans="1:12" ht="12.75" hidden="1">
      <c r="A99" s="99"/>
      <c r="B99" s="97"/>
      <c r="C99" s="133"/>
      <c r="D99" s="134">
        <v>5</v>
      </c>
      <c r="E99" s="135" t="s">
        <v>115</v>
      </c>
      <c r="F99" s="120">
        <f>+'[5]PRG1'!F99+'[5]Auditoría'!F99</f>
        <v>0</v>
      </c>
      <c r="G99" s="120">
        <f>+'[5]PRG2'!F99</f>
        <v>0</v>
      </c>
      <c r="H99" s="120">
        <f>+'[5]PROG3'!F99</f>
        <v>0</v>
      </c>
      <c r="I99" s="120">
        <f>+'[5]PROG4'!F99</f>
        <v>0</v>
      </c>
      <c r="J99" s="117">
        <f t="shared" si="1"/>
        <v>0</v>
      </c>
      <c r="L99" s="129"/>
    </row>
    <row r="100" spans="1:10" ht="12.75" hidden="1">
      <c r="A100" s="99"/>
      <c r="B100" s="97"/>
      <c r="C100" s="97"/>
      <c r="D100" s="110">
        <v>99</v>
      </c>
      <c r="E100" s="128" t="s">
        <v>116</v>
      </c>
      <c r="F100" s="120">
        <f>+'[5]PRG1'!F100+'[5]Auditoría'!F100</f>
        <v>0</v>
      </c>
      <c r="G100" s="120">
        <f>+'[5]PRG2'!F100</f>
        <v>0</v>
      </c>
      <c r="H100" s="120">
        <f>+'[5]PROG3'!F100</f>
        <v>0</v>
      </c>
      <c r="I100" s="120">
        <f>+'[5]PROG4'!F100</f>
        <v>0</v>
      </c>
      <c r="J100" s="117">
        <f t="shared" si="1"/>
        <v>0</v>
      </c>
    </row>
    <row r="101" spans="1:10" ht="12.75" hidden="1">
      <c r="A101" s="99"/>
      <c r="B101" s="97"/>
      <c r="C101" s="97"/>
      <c r="D101" s="110"/>
      <c r="E101" s="128" t="s">
        <v>13</v>
      </c>
      <c r="F101" s="120"/>
      <c r="G101" s="120">
        <f>+'[5]PRG2'!F102</f>
        <v>0</v>
      </c>
      <c r="H101" s="120">
        <f>+'[5]PROG3'!F101</f>
        <v>0</v>
      </c>
      <c r="I101" s="120">
        <f>+'[5]PROG4'!F101</f>
        <v>0</v>
      </c>
      <c r="J101" s="117">
        <f t="shared" si="1"/>
        <v>0</v>
      </c>
    </row>
    <row r="102" spans="1:10" ht="12.75">
      <c r="A102" s="99" t="s">
        <v>13</v>
      </c>
      <c r="B102" s="97">
        <v>2</v>
      </c>
      <c r="C102" s="97"/>
      <c r="D102" s="110"/>
      <c r="E102" s="127" t="s">
        <v>24</v>
      </c>
      <c r="F102" s="116">
        <f>+F103+F108+F111+F119+F122</f>
        <v>7305000</v>
      </c>
      <c r="G102" s="116">
        <f>+G103+G108+G111+G119+G122</f>
        <v>55892519.12</v>
      </c>
      <c r="H102" s="116">
        <f>+H103+H108+H111+H119+H122</f>
        <v>135440119</v>
      </c>
      <c r="I102" s="116">
        <f>+I103+I108+I111+I119+I122</f>
        <v>0</v>
      </c>
      <c r="J102" s="117">
        <f t="shared" si="1"/>
        <v>198637638.12</v>
      </c>
    </row>
    <row r="103" spans="1:12" s="119" customFormat="1" ht="12.75">
      <c r="A103" s="99"/>
      <c r="B103" s="97"/>
      <c r="C103" s="97">
        <v>1</v>
      </c>
      <c r="D103" s="97"/>
      <c r="E103" s="127" t="s">
        <v>117</v>
      </c>
      <c r="F103" s="116">
        <f>SUM(F104:F107)</f>
        <v>0</v>
      </c>
      <c r="G103" s="116">
        <f>SUM(G104:G107)</f>
        <v>2860000</v>
      </c>
      <c r="H103" s="116">
        <f>SUM(H104:H107)</f>
        <v>0</v>
      </c>
      <c r="I103" s="116">
        <f>SUM(I104:I107)</f>
        <v>0</v>
      </c>
      <c r="J103" s="117">
        <f t="shared" si="1"/>
        <v>2860000</v>
      </c>
      <c r="K103" s="118"/>
      <c r="L103" s="118"/>
    </row>
    <row r="104" spans="1:10" ht="12.75" hidden="1">
      <c r="A104" s="99"/>
      <c r="B104" s="97"/>
      <c r="C104" s="97"/>
      <c r="D104" s="110">
        <v>1</v>
      </c>
      <c r="E104" s="128" t="s">
        <v>118</v>
      </c>
      <c r="F104" s="120">
        <f>+'[5]PRG1'!F104+'[5]Auditoría'!F104</f>
        <v>0</v>
      </c>
      <c r="G104" s="120">
        <f>+'[5]PRG2'!F104</f>
        <v>0</v>
      </c>
      <c r="H104" s="120">
        <f>+'[5]PROG3'!F104</f>
        <v>0</v>
      </c>
      <c r="I104" s="120">
        <f>+'[5]PROG4'!F104</f>
        <v>0</v>
      </c>
      <c r="J104" s="117">
        <f t="shared" si="1"/>
        <v>0</v>
      </c>
    </row>
    <row r="105" spans="1:11" ht="12.75">
      <c r="A105" s="99"/>
      <c r="B105" s="97"/>
      <c r="C105" s="97"/>
      <c r="D105" s="110">
        <v>2</v>
      </c>
      <c r="E105" s="128" t="s">
        <v>119</v>
      </c>
      <c r="F105" s="120">
        <f>+'[5]PRG1'!F105+'[5]Auditoría'!F105</f>
        <v>0</v>
      </c>
      <c r="G105" s="120">
        <f>+'[5]PRG2'!F105</f>
        <v>1000000</v>
      </c>
      <c r="H105" s="120">
        <f>+'[5]PROG3'!F105</f>
        <v>0</v>
      </c>
      <c r="I105" s="120">
        <f>+'[5]PROG4'!F105</f>
        <v>0</v>
      </c>
      <c r="J105" s="117">
        <f t="shared" si="1"/>
        <v>1000000</v>
      </c>
      <c r="K105" s="136"/>
    </row>
    <row r="106" spans="1:12" ht="12.75">
      <c r="A106" s="99"/>
      <c r="B106" s="97"/>
      <c r="C106" s="97"/>
      <c r="D106" s="110">
        <v>4</v>
      </c>
      <c r="E106" s="128" t="s">
        <v>120</v>
      </c>
      <c r="F106" s="120">
        <f>+'[5]PRG1'!F106+'[5]Auditoría'!F106</f>
        <v>0</v>
      </c>
      <c r="G106" s="120">
        <f>+'[5]PRG2'!F106</f>
        <v>1860000</v>
      </c>
      <c r="H106" s="120">
        <f>+'[5]PROG3'!F106</f>
        <v>0</v>
      </c>
      <c r="I106" s="120">
        <f>+'[5]PROG4'!F106</f>
        <v>0</v>
      </c>
      <c r="J106" s="117">
        <f t="shared" si="1"/>
        <v>1860000</v>
      </c>
      <c r="L106" s="129"/>
    </row>
    <row r="107" spans="1:10" ht="12.75" hidden="1">
      <c r="A107" s="101"/>
      <c r="B107" s="102"/>
      <c r="C107" s="102"/>
      <c r="D107" s="103">
        <v>99</v>
      </c>
      <c r="E107" s="128" t="s">
        <v>121</v>
      </c>
      <c r="F107" s="120">
        <f>+'[5]PRG1'!F107+'[5]Auditoría'!F107</f>
        <v>0</v>
      </c>
      <c r="G107" s="120">
        <f>+'[5]PRG2'!F107</f>
        <v>0</v>
      </c>
      <c r="H107" s="120">
        <f>+'[5]PROG3'!F107</f>
        <v>0</v>
      </c>
      <c r="I107" s="120">
        <f>+'[5]PROG4'!F107</f>
        <v>0</v>
      </c>
      <c r="J107" s="117">
        <f t="shared" si="1"/>
        <v>0</v>
      </c>
    </row>
    <row r="108" spans="1:12" s="119" customFormat="1" ht="12.75">
      <c r="A108" s="101"/>
      <c r="B108" s="102"/>
      <c r="C108" s="102">
        <v>2</v>
      </c>
      <c r="D108" s="102"/>
      <c r="E108" s="127" t="s">
        <v>122</v>
      </c>
      <c r="F108" s="116">
        <f>SUM(F109:F110)</f>
        <v>0</v>
      </c>
      <c r="G108" s="116">
        <f>SUM(G109:G110)</f>
        <v>0</v>
      </c>
      <c r="H108" s="116">
        <f>SUM(H109:H110)</f>
        <v>8000000</v>
      </c>
      <c r="I108" s="116">
        <f>SUM(I109:I110)</f>
        <v>0</v>
      </c>
      <c r="J108" s="117">
        <f t="shared" si="1"/>
        <v>8000000</v>
      </c>
      <c r="K108" s="122"/>
      <c r="L108" s="122"/>
    </row>
    <row r="109" spans="1:12" ht="12.75">
      <c r="A109" s="101"/>
      <c r="B109" s="102"/>
      <c r="C109" s="102"/>
      <c r="D109" s="103">
        <v>2</v>
      </c>
      <c r="E109" s="128" t="s">
        <v>123</v>
      </c>
      <c r="F109" s="120">
        <f>+'[5]PRG1'!F109+'[5]Auditoría'!F109</f>
        <v>0</v>
      </c>
      <c r="G109" s="120">
        <f>+'[5]PRG2'!F109</f>
        <v>0</v>
      </c>
      <c r="H109" s="120">
        <f>+'[5]PROG3'!F109</f>
        <v>8000000</v>
      </c>
      <c r="I109" s="120">
        <f>+'[5]PROG4'!F109</f>
        <v>0</v>
      </c>
      <c r="J109" s="117">
        <f t="shared" si="1"/>
        <v>8000000</v>
      </c>
      <c r="K109" s="121"/>
      <c r="L109" s="121"/>
    </row>
    <row r="110" spans="1:12" ht="12.75" hidden="1">
      <c r="A110" s="101"/>
      <c r="B110" s="102"/>
      <c r="C110" s="102"/>
      <c r="D110" s="103">
        <v>3</v>
      </c>
      <c r="E110" s="128" t="s">
        <v>124</v>
      </c>
      <c r="F110" s="120">
        <f>+'[5]PRG1'!F110+'[5]Auditoría'!F110</f>
        <v>0</v>
      </c>
      <c r="G110" s="120">
        <f>+'[5]PRG2'!F110</f>
        <v>0</v>
      </c>
      <c r="H110" s="120">
        <f>+'[5]PROG3'!F110</f>
        <v>0</v>
      </c>
      <c r="I110" s="120">
        <f>+'[5]PROG4'!F110</f>
        <v>0</v>
      </c>
      <c r="J110" s="117">
        <f t="shared" si="1"/>
        <v>0</v>
      </c>
      <c r="K110" s="121"/>
      <c r="L110" s="121"/>
    </row>
    <row r="111" spans="1:10" s="119" customFormat="1" ht="25.5">
      <c r="A111" s="101"/>
      <c r="B111" s="102"/>
      <c r="C111" s="102">
        <v>3</v>
      </c>
      <c r="D111" s="102"/>
      <c r="E111" s="127" t="s">
        <v>125</v>
      </c>
      <c r="F111" s="116">
        <f>SUM(F112:F118)</f>
        <v>0</v>
      </c>
      <c r="G111" s="116">
        <f>SUM(G112:G118)</f>
        <v>45039424.239999995</v>
      </c>
      <c r="H111" s="116">
        <f>SUM(H112:H118)</f>
        <v>125000000</v>
      </c>
      <c r="I111" s="116">
        <f>SUM(I112:I118)</f>
        <v>0</v>
      </c>
      <c r="J111" s="117">
        <f t="shared" si="1"/>
        <v>170039424.24</v>
      </c>
    </row>
    <row r="112" spans="1:11" ht="12.75">
      <c r="A112" s="101"/>
      <c r="B112" s="102"/>
      <c r="C112" s="102"/>
      <c r="D112" s="103">
        <v>1</v>
      </c>
      <c r="E112" s="128" t="s">
        <v>126</v>
      </c>
      <c r="F112" s="120">
        <f>+'[5]PRG1'!F112+'[5]Auditoría'!F112</f>
        <v>0</v>
      </c>
      <c r="G112" s="120">
        <f>+'[5]PRG2'!F112</f>
        <v>5000000</v>
      </c>
      <c r="H112" s="120">
        <f>+'[5]PROG3'!F112</f>
        <v>10000000</v>
      </c>
      <c r="I112" s="120">
        <f>+'[5]PROG4'!F112</f>
        <v>0</v>
      </c>
      <c r="J112" s="117">
        <f t="shared" si="1"/>
        <v>15000000</v>
      </c>
      <c r="K112" s="115"/>
    </row>
    <row r="113" spans="1:10" ht="12.75">
      <c r="A113" s="101"/>
      <c r="B113" s="102"/>
      <c r="C113" s="102"/>
      <c r="D113" s="103">
        <v>2</v>
      </c>
      <c r="E113" s="128" t="s">
        <v>127</v>
      </c>
      <c r="F113" s="120">
        <f>+'[5]PRG1'!F113+'[5]Auditoría'!F113</f>
        <v>0</v>
      </c>
      <c r="G113" s="120">
        <f>+'[5]PRG2'!F113</f>
        <v>24500000</v>
      </c>
      <c r="H113" s="120">
        <f>+'[5]PROG3'!F113</f>
        <v>65000000</v>
      </c>
      <c r="I113" s="120">
        <f>+'[5]PROG4'!F113</f>
        <v>0</v>
      </c>
      <c r="J113" s="117">
        <f t="shared" si="1"/>
        <v>89500000</v>
      </c>
    </row>
    <row r="114" spans="1:10" ht="12.75">
      <c r="A114" s="101"/>
      <c r="B114" s="102"/>
      <c r="C114" s="102"/>
      <c r="D114" s="103">
        <v>3</v>
      </c>
      <c r="E114" s="128" t="s">
        <v>128</v>
      </c>
      <c r="F114" s="120">
        <f>+'[5]PRG1'!F114+'[5]Auditoría'!F114</f>
        <v>0</v>
      </c>
      <c r="G114" s="120">
        <f>+'[5]PRG2'!F114</f>
        <v>2859999.9</v>
      </c>
      <c r="H114" s="120">
        <f>+'[5]PROG3'!F114</f>
        <v>10000000</v>
      </c>
      <c r="I114" s="120">
        <f>+'[5]PROG4'!F114</f>
        <v>0</v>
      </c>
      <c r="J114" s="117">
        <f t="shared" si="1"/>
        <v>12859999.9</v>
      </c>
    </row>
    <row r="115" spans="1:10" ht="25.5" hidden="1">
      <c r="A115" s="101"/>
      <c r="B115" s="102"/>
      <c r="C115" s="102"/>
      <c r="D115" s="103">
        <v>4</v>
      </c>
      <c r="E115" s="128" t="s">
        <v>129</v>
      </c>
      <c r="F115" s="120">
        <f>+'[5]PRG1'!F115+'[5]Auditoría'!F115</f>
        <v>0</v>
      </c>
      <c r="G115" s="120">
        <f>+'[5]PRG2'!F115</f>
        <v>0</v>
      </c>
      <c r="H115" s="120">
        <f>+'[5]PROG3'!F115</f>
        <v>0</v>
      </c>
      <c r="I115" s="120">
        <f>+'[5]PROG4'!F115</f>
        <v>0</v>
      </c>
      <c r="J115" s="117">
        <f t="shared" si="1"/>
        <v>0</v>
      </c>
    </row>
    <row r="116" spans="1:10" ht="12.75" hidden="1">
      <c r="A116" s="101"/>
      <c r="B116" s="102"/>
      <c r="C116" s="102"/>
      <c r="D116" s="103">
        <v>5</v>
      </c>
      <c r="E116" s="128" t="s">
        <v>130</v>
      </c>
      <c r="F116" s="120">
        <f>+'[5]PRG1'!F116+'[5]Auditoría'!F116</f>
        <v>0</v>
      </c>
      <c r="G116" s="120">
        <f>+'[5]PRG2'!F116</f>
        <v>0</v>
      </c>
      <c r="H116" s="120">
        <f>+'[5]PROG3'!F116</f>
        <v>0</v>
      </c>
      <c r="I116" s="120">
        <f>+'[5]PROG4'!F116</f>
        <v>0</v>
      </c>
      <c r="J116" s="117">
        <f t="shared" si="1"/>
        <v>0</v>
      </c>
    </row>
    <row r="117" spans="1:10" ht="12.75">
      <c r="A117" s="101"/>
      <c r="B117" s="102"/>
      <c r="C117" s="102"/>
      <c r="D117" s="103">
        <v>6</v>
      </c>
      <c r="E117" s="128" t="s">
        <v>131</v>
      </c>
      <c r="F117" s="120">
        <f>+'[5]PRG1'!F117+'[5]Auditoría'!F117</f>
        <v>0</v>
      </c>
      <c r="G117" s="120">
        <f>+'[5]PRG2'!F117</f>
        <v>7500000</v>
      </c>
      <c r="H117" s="120">
        <f>+'[5]PROG3'!F117</f>
        <v>40000000</v>
      </c>
      <c r="I117" s="120">
        <f>+'[5]PROG4'!F117</f>
        <v>0</v>
      </c>
      <c r="J117" s="117">
        <f t="shared" si="1"/>
        <v>47500000</v>
      </c>
    </row>
    <row r="118" spans="1:10" ht="25.5">
      <c r="A118" s="101"/>
      <c r="B118" s="102"/>
      <c r="C118" s="102"/>
      <c r="D118" s="103">
        <v>99</v>
      </c>
      <c r="E118" s="128" t="s">
        <v>132</v>
      </c>
      <c r="F118" s="120">
        <f>+'[5]PRG1'!F118+'[5]Auditoría'!F118</f>
        <v>0</v>
      </c>
      <c r="G118" s="120">
        <f>+'[5]PRG2'!F118</f>
        <v>5179424.34</v>
      </c>
      <c r="H118" s="120">
        <f>+'[5]PROG3'!F118</f>
        <v>0</v>
      </c>
      <c r="I118" s="120">
        <f>+'[5]PROG4'!F118</f>
        <v>0</v>
      </c>
      <c r="J118" s="117">
        <f t="shared" si="1"/>
        <v>5179424.34</v>
      </c>
    </row>
    <row r="119" spans="1:10" s="119" customFormat="1" ht="12.75">
      <c r="A119" s="101"/>
      <c r="B119" s="102"/>
      <c r="C119" s="102">
        <v>4</v>
      </c>
      <c r="D119" s="102"/>
      <c r="E119" s="127" t="s">
        <v>133</v>
      </c>
      <c r="F119" s="116">
        <f>SUM(F120:F121)</f>
        <v>0</v>
      </c>
      <c r="G119" s="116">
        <f>SUM(G120:G121)</f>
        <v>5320094.88</v>
      </c>
      <c r="H119" s="116">
        <f>SUM(H120:H121)</f>
        <v>700000</v>
      </c>
      <c r="I119" s="116">
        <f>SUM(I120:I121)</f>
        <v>0</v>
      </c>
      <c r="J119" s="117">
        <f t="shared" si="1"/>
        <v>6020094.88</v>
      </c>
    </row>
    <row r="120" spans="1:11" ht="12.75">
      <c r="A120" s="101"/>
      <c r="B120" s="102"/>
      <c r="C120" s="102"/>
      <c r="D120" s="103">
        <v>1</v>
      </c>
      <c r="E120" s="128" t="s">
        <v>134</v>
      </c>
      <c r="F120" s="120">
        <f>+'[5]PRG1'!F120+'[5]Auditoría'!F120</f>
        <v>0</v>
      </c>
      <c r="G120" s="120">
        <f>+'[5]PRG2'!F120</f>
        <v>5320094.88</v>
      </c>
      <c r="H120" s="120">
        <f>+'[5]PROG3'!F120</f>
        <v>0</v>
      </c>
      <c r="I120" s="120">
        <f>+'[5]PROG4'!F120</f>
        <v>0</v>
      </c>
      <c r="J120" s="117">
        <f t="shared" si="1"/>
        <v>5320094.88</v>
      </c>
      <c r="K120" s="129"/>
    </row>
    <row r="121" spans="1:10" ht="12.75">
      <c r="A121" s="101"/>
      <c r="B121" s="102"/>
      <c r="C121" s="102"/>
      <c r="D121" s="103">
        <v>2</v>
      </c>
      <c r="E121" s="128" t="s">
        <v>135</v>
      </c>
      <c r="F121" s="120">
        <f>+'[5]PRG1'!F121+'[5]Auditoría'!F121</f>
        <v>0</v>
      </c>
      <c r="G121" s="120">
        <f>+'[5]PRG2'!F121</f>
        <v>0</v>
      </c>
      <c r="H121" s="120">
        <f>+'[5]PROG3'!F121</f>
        <v>700000</v>
      </c>
      <c r="I121" s="120">
        <f>+'[5]PROG4'!F121</f>
        <v>0</v>
      </c>
      <c r="J121" s="117">
        <f t="shared" si="1"/>
        <v>700000</v>
      </c>
    </row>
    <row r="122" spans="1:10" s="119" customFormat="1" ht="12.75">
      <c r="A122" s="101"/>
      <c r="B122" s="102"/>
      <c r="C122" s="102">
        <v>99</v>
      </c>
      <c r="D122" s="102"/>
      <c r="E122" s="127" t="s">
        <v>136</v>
      </c>
      <c r="F122" s="116">
        <f>SUM(F123:F130)</f>
        <v>7305000</v>
      </c>
      <c r="G122" s="116">
        <f>SUM(G123:G130)</f>
        <v>2673000</v>
      </c>
      <c r="H122" s="116">
        <f>SUM(H123:H130)</f>
        <v>1740119</v>
      </c>
      <c r="I122" s="116">
        <f>SUM(I123:I130)</f>
        <v>0</v>
      </c>
      <c r="J122" s="117">
        <f t="shared" si="1"/>
        <v>11718119</v>
      </c>
    </row>
    <row r="123" spans="1:10" ht="12.75" hidden="1">
      <c r="A123" s="101"/>
      <c r="B123" s="102"/>
      <c r="C123" s="102"/>
      <c r="D123" s="103">
        <v>1</v>
      </c>
      <c r="E123" s="128" t="s">
        <v>137</v>
      </c>
      <c r="F123" s="120">
        <f>+'[5]PRG1'!F123+'[5]Auditoría'!F123</f>
        <v>0</v>
      </c>
      <c r="G123" s="120">
        <f>+'[5]PRG2'!F123</f>
        <v>0</v>
      </c>
      <c r="H123" s="120">
        <f>+'[5]PROG3'!F123</f>
        <v>0</v>
      </c>
      <c r="I123" s="120">
        <f>+'[5]PROG4'!F123</f>
        <v>0</v>
      </c>
      <c r="J123" s="117">
        <f t="shared" si="1"/>
        <v>0</v>
      </c>
    </row>
    <row r="124" spans="1:10" ht="25.5" hidden="1">
      <c r="A124" s="101"/>
      <c r="B124" s="102"/>
      <c r="C124" s="102"/>
      <c r="D124" s="103">
        <v>2</v>
      </c>
      <c r="E124" s="137" t="s">
        <v>563</v>
      </c>
      <c r="F124" s="120">
        <f>+'[5]PRG1'!F124+'[5]Auditoría'!F124</f>
        <v>0</v>
      </c>
      <c r="G124" s="120">
        <f>+'[5]PRG2'!F124</f>
        <v>0</v>
      </c>
      <c r="H124" s="120">
        <f>+'[5]PROG3'!F124</f>
        <v>0</v>
      </c>
      <c r="I124" s="120">
        <f>+'[5]PROG4'!F124</f>
        <v>0</v>
      </c>
      <c r="J124" s="117">
        <f t="shared" si="1"/>
        <v>0</v>
      </c>
    </row>
    <row r="125" spans="1:10" ht="12.75">
      <c r="A125" s="101"/>
      <c r="B125" s="102"/>
      <c r="C125" s="102"/>
      <c r="D125" s="103">
        <v>3</v>
      </c>
      <c r="E125" s="128" t="s">
        <v>138</v>
      </c>
      <c r="F125" s="120">
        <f>+'[5]PRG1'!F125+'[5]Auditoría'!F125</f>
        <v>400000</v>
      </c>
      <c r="G125" s="120">
        <f>+'[5]PRG2'!F125</f>
        <v>168000</v>
      </c>
      <c r="H125" s="120">
        <f>+'[5]PROG3'!F125</f>
        <v>0</v>
      </c>
      <c r="I125" s="120">
        <f>+'[5]PROG4'!F125</f>
        <v>0</v>
      </c>
      <c r="J125" s="117">
        <f t="shared" si="1"/>
        <v>568000</v>
      </c>
    </row>
    <row r="126" spans="1:10" ht="12.75" hidden="1">
      <c r="A126" s="101"/>
      <c r="B126" s="102"/>
      <c r="C126" s="102"/>
      <c r="D126" s="103">
        <v>4</v>
      </c>
      <c r="E126" s="128" t="s">
        <v>139</v>
      </c>
      <c r="F126" s="120">
        <f>+'[5]PRG1'!F126+'[5]Auditoría'!F126</f>
        <v>0</v>
      </c>
      <c r="G126" s="120">
        <f>+'[5]PRG2'!F126</f>
        <v>0</v>
      </c>
      <c r="H126" s="120">
        <f>+'[5]PROG3'!F126</f>
        <v>0</v>
      </c>
      <c r="I126" s="120">
        <f>+'[5]PROG4'!F126</f>
        <v>0</v>
      </c>
      <c r="J126" s="117">
        <f t="shared" si="1"/>
        <v>0</v>
      </c>
    </row>
    <row r="127" spans="1:12" ht="12.75">
      <c r="A127" s="101"/>
      <c r="B127" s="102"/>
      <c r="C127" s="102"/>
      <c r="D127" s="103">
        <v>5</v>
      </c>
      <c r="E127" s="128" t="s">
        <v>140</v>
      </c>
      <c r="F127" s="120">
        <f>+'[5]PRG1'!F127+'[5]Auditoría'!F127</f>
        <v>6905000</v>
      </c>
      <c r="G127" s="120">
        <f>+'[5]PRG2'!F127</f>
        <v>1655000</v>
      </c>
      <c r="H127" s="120">
        <f>+'[5]PROG3'!F127</f>
        <v>1200000</v>
      </c>
      <c r="I127" s="120">
        <f>+'[5]PROG4'!F127</f>
        <v>0</v>
      </c>
      <c r="J127" s="117">
        <f t="shared" si="1"/>
        <v>9760000</v>
      </c>
      <c r="L127" s="129"/>
    </row>
    <row r="128" spans="1:10" ht="12.75">
      <c r="A128" s="101"/>
      <c r="B128" s="102"/>
      <c r="C128" s="102"/>
      <c r="D128" s="103">
        <v>6</v>
      </c>
      <c r="E128" s="128" t="s">
        <v>141</v>
      </c>
      <c r="F128" s="120">
        <f>+'[5]PRG1'!F128+'[5]Auditoría'!F128</f>
        <v>0</v>
      </c>
      <c r="G128" s="120">
        <f>+'[5]PRG2'!F128</f>
        <v>850000</v>
      </c>
      <c r="H128" s="120">
        <f>+'[5]PROG3'!F128</f>
        <v>540119</v>
      </c>
      <c r="I128" s="120">
        <f>+'[5]PROG4'!F128</f>
        <v>0</v>
      </c>
      <c r="J128" s="117">
        <f t="shared" si="1"/>
        <v>1390119</v>
      </c>
    </row>
    <row r="129" spans="1:10" ht="12.75" hidden="1">
      <c r="A129" s="101"/>
      <c r="B129" s="102"/>
      <c r="C129" s="102"/>
      <c r="D129" s="103">
        <v>7</v>
      </c>
      <c r="E129" s="128" t="s">
        <v>142</v>
      </c>
      <c r="F129" s="120">
        <f>+'[5]PRG1'!F129+'[5]Auditoría'!F129</f>
        <v>0</v>
      </c>
      <c r="G129" s="120">
        <f>+'[5]PRG2'!F129</f>
        <v>0</v>
      </c>
      <c r="H129" s="120">
        <f>+'[5]PROG3'!F129</f>
        <v>0</v>
      </c>
      <c r="I129" s="120">
        <f>+'[5]PROG4'!F129</f>
        <v>0</v>
      </c>
      <c r="J129" s="117">
        <f t="shared" si="1"/>
        <v>0</v>
      </c>
    </row>
    <row r="130" spans="1:10" ht="12.75" hidden="1">
      <c r="A130" s="101"/>
      <c r="B130" s="102"/>
      <c r="C130" s="102"/>
      <c r="D130" s="103">
        <v>99</v>
      </c>
      <c r="E130" s="128" t="s">
        <v>143</v>
      </c>
      <c r="F130" s="120">
        <f>+'[5]PRG1'!F130+'[5]Auditoría'!F130</f>
        <v>0</v>
      </c>
      <c r="G130" s="120">
        <f>+'[5]PRG2'!F130</f>
        <v>0</v>
      </c>
      <c r="H130" s="120">
        <f>+'[5]PROG3'!F130</f>
        <v>0</v>
      </c>
      <c r="I130" s="120">
        <f>+'[5]PROG4'!F130</f>
        <v>0</v>
      </c>
      <c r="J130" s="117">
        <f t="shared" si="1"/>
        <v>0</v>
      </c>
    </row>
    <row r="131" spans="1:10" ht="12.75" hidden="1">
      <c r="A131" s="101"/>
      <c r="B131" s="102"/>
      <c r="C131" s="102"/>
      <c r="D131" s="103"/>
      <c r="E131" s="128"/>
      <c r="F131" s="120"/>
      <c r="G131" s="120"/>
      <c r="H131" s="120"/>
      <c r="I131" s="120"/>
      <c r="J131" s="117">
        <f t="shared" si="1"/>
        <v>0</v>
      </c>
    </row>
    <row r="132" spans="1:10" ht="12.75" hidden="1">
      <c r="A132" s="101" t="s">
        <v>13</v>
      </c>
      <c r="B132" s="102">
        <v>3</v>
      </c>
      <c r="C132" s="102"/>
      <c r="D132" s="103"/>
      <c r="E132" s="127" t="s">
        <v>25</v>
      </c>
      <c r="F132" s="116">
        <f>+F133</f>
        <v>0</v>
      </c>
      <c r="G132" s="116">
        <f>+G133</f>
        <v>0</v>
      </c>
      <c r="H132" s="116">
        <f>+H133</f>
        <v>0</v>
      </c>
      <c r="I132" s="116">
        <f>+I133</f>
        <v>0</v>
      </c>
      <c r="J132" s="117">
        <f t="shared" si="1"/>
        <v>0</v>
      </c>
    </row>
    <row r="133" spans="1:10" s="119" customFormat="1" ht="12.75" hidden="1">
      <c r="A133" s="101"/>
      <c r="B133" s="102"/>
      <c r="C133" s="102">
        <v>2</v>
      </c>
      <c r="D133" s="102"/>
      <c r="E133" s="127" t="s">
        <v>144</v>
      </c>
      <c r="F133" s="116">
        <f>SUM(F134)</f>
        <v>0</v>
      </c>
      <c r="G133" s="116">
        <f>SUM(G134:G135)</f>
        <v>0</v>
      </c>
      <c r="H133" s="116">
        <f>SUM(H134)</f>
        <v>0</v>
      </c>
      <c r="I133" s="116">
        <f>SUM(I134)</f>
        <v>0</v>
      </c>
      <c r="J133" s="117">
        <f t="shared" si="1"/>
        <v>0</v>
      </c>
    </row>
    <row r="134" spans="1:10" ht="25.5" hidden="1">
      <c r="A134" s="101"/>
      <c r="B134" s="102"/>
      <c r="C134" s="102"/>
      <c r="D134" s="103">
        <v>5</v>
      </c>
      <c r="E134" s="128" t="s">
        <v>145</v>
      </c>
      <c r="F134" s="120">
        <f>+'[5]PRG1'!F134+'[5]Auditoría'!F134</f>
        <v>0</v>
      </c>
      <c r="G134" s="120">
        <f>+'[5]PRG2'!F134</f>
        <v>0</v>
      </c>
      <c r="H134" s="120">
        <f>+'[5]PROG3'!F134</f>
        <v>0</v>
      </c>
      <c r="I134" s="120">
        <f>+'[5]PROG4'!F134</f>
        <v>0</v>
      </c>
      <c r="J134" s="117">
        <f t="shared" si="1"/>
        <v>0</v>
      </c>
    </row>
    <row r="135" spans="1:10" ht="25.5" hidden="1">
      <c r="A135" s="101"/>
      <c r="B135" s="102"/>
      <c r="C135" s="102"/>
      <c r="D135" s="103">
        <v>6</v>
      </c>
      <c r="E135" s="128" t="s">
        <v>564</v>
      </c>
      <c r="F135" s="120">
        <f>+'[5]PRG1'!F135+'[5]Auditoría'!F135</f>
        <v>0</v>
      </c>
      <c r="G135" s="120">
        <f>+'[5]PRG2'!F135</f>
        <v>0</v>
      </c>
      <c r="H135" s="120">
        <f>+'[5]PROG3'!F135</f>
        <v>0</v>
      </c>
      <c r="I135" s="120">
        <f>+'[5]PROG4'!F135</f>
        <v>0</v>
      </c>
      <c r="J135" s="117">
        <f t="shared" si="1"/>
        <v>0</v>
      </c>
    </row>
    <row r="136" spans="1:10" ht="12.75" hidden="1">
      <c r="A136" s="101"/>
      <c r="B136" s="102"/>
      <c r="C136" s="102"/>
      <c r="D136" s="103"/>
      <c r="E136" s="138" t="s">
        <v>13</v>
      </c>
      <c r="F136" s="120"/>
      <c r="G136" s="120"/>
      <c r="H136" s="120"/>
      <c r="I136" s="120"/>
      <c r="J136" s="117">
        <f t="shared" si="1"/>
        <v>0</v>
      </c>
    </row>
    <row r="137" spans="1:10" s="119" customFormat="1" ht="12.75">
      <c r="A137" s="101"/>
      <c r="B137" s="102">
        <v>5</v>
      </c>
      <c r="C137" s="102"/>
      <c r="D137" s="102"/>
      <c r="E137" s="139" t="s">
        <v>146</v>
      </c>
      <c r="F137" s="116">
        <f>+F138+F147+F153+F157</f>
        <v>42216125</v>
      </c>
      <c r="G137" s="116">
        <f>+G138+G147+G153+G157</f>
        <v>457856834</v>
      </c>
      <c r="H137" s="116">
        <f>+H138+H147+H153+H157</f>
        <v>5490203036.529999</v>
      </c>
      <c r="I137" s="116">
        <f>+I138+I147+I153+I157</f>
        <v>54185484</v>
      </c>
      <c r="J137" s="117">
        <f t="shared" si="1"/>
        <v>6044461479.529999</v>
      </c>
    </row>
    <row r="138" spans="1:10" s="119" customFormat="1" ht="12.75">
      <c r="A138" s="101"/>
      <c r="B138" s="102"/>
      <c r="C138" s="102">
        <v>1</v>
      </c>
      <c r="D138" s="102"/>
      <c r="E138" s="139" t="s">
        <v>565</v>
      </c>
      <c r="F138" s="116">
        <f>SUM(F139:F146)</f>
        <v>39216125</v>
      </c>
      <c r="G138" s="116">
        <f>SUM(G139:G146)</f>
        <v>273856834</v>
      </c>
      <c r="H138" s="116">
        <f>SUM(H139:H146)</f>
        <v>197733056.73000002</v>
      </c>
      <c r="I138" s="116">
        <f>SUM(I139:I146)</f>
        <v>3993979</v>
      </c>
      <c r="J138" s="117">
        <f t="shared" si="1"/>
        <v>514799994.73</v>
      </c>
    </row>
    <row r="139" spans="1:10" ht="12.75">
      <c r="A139" s="101"/>
      <c r="B139" s="102"/>
      <c r="C139" s="102"/>
      <c r="D139" s="103">
        <v>1</v>
      </c>
      <c r="E139" s="138" t="s">
        <v>147</v>
      </c>
      <c r="F139" s="120">
        <f>+'[5]PRG1'!F139+'[5]Auditoría'!F139</f>
        <v>0</v>
      </c>
      <c r="G139" s="120">
        <f>+'[5]PRG2'!F139</f>
        <v>63000000</v>
      </c>
      <c r="H139" s="120">
        <f>+'[5]PROG3'!F139</f>
        <v>87539952.99</v>
      </c>
      <c r="I139" s="120">
        <f>+'[5]PROG4'!F139</f>
        <v>0</v>
      </c>
      <c r="J139" s="117">
        <f t="shared" si="1"/>
        <v>150539952.99</v>
      </c>
    </row>
    <row r="140" spans="1:12" ht="12.75">
      <c r="A140" s="101"/>
      <c r="B140" s="102"/>
      <c r="C140" s="102"/>
      <c r="D140" s="103">
        <v>2</v>
      </c>
      <c r="E140" s="138" t="s">
        <v>148</v>
      </c>
      <c r="F140" s="120">
        <f>+'[5]PRG1'!F140+'[5]Auditoría'!F140</f>
        <v>0</v>
      </c>
      <c r="G140" s="120">
        <f>+'[5]PRG2'!F140</f>
        <v>145000000</v>
      </c>
      <c r="H140" s="120">
        <f>+'[5]PROG3'!F140</f>
        <v>60200000</v>
      </c>
      <c r="I140" s="120">
        <f>+'[5]PROG4'!F140</f>
        <v>0</v>
      </c>
      <c r="J140" s="117">
        <f t="shared" si="1"/>
        <v>205200000</v>
      </c>
      <c r="L140" s="129"/>
    </row>
    <row r="141" spans="1:10" ht="12.75">
      <c r="A141" s="101"/>
      <c r="B141" s="102"/>
      <c r="C141" s="102"/>
      <c r="D141" s="103">
        <v>3</v>
      </c>
      <c r="E141" s="138" t="s">
        <v>149</v>
      </c>
      <c r="F141" s="120">
        <f>+'[5]PRG1'!F141+'[5]Auditoría'!F141</f>
        <v>0</v>
      </c>
      <c r="G141" s="120">
        <f>+'[5]PRG2'!F141</f>
        <v>10000000</v>
      </c>
      <c r="H141" s="120">
        <f>+'[5]PROG3'!F141</f>
        <v>2223350</v>
      </c>
      <c r="I141" s="120">
        <f>+'[5]PROG4'!F141</f>
        <v>800000</v>
      </c>
      <c r="J141" s="117">
        <f t="shared" si="1"/>
        <v>13023350</v>
      </c>
    </row>
    <row r="142" spans="1:10" ht="12.75">
      <c r="A142" s="101"/>
      <c r="B142" s="102"/>
      <c r="C142" s="102"/>
      <c r="D142" s="103">
        <v>4</v>
      </c>
      <c r="E142" s="138" t="s">
        <v>566</v>
      </c>
      <c r="F142" s="120">
        <f>+'[5]PRG1'!F142+'[5]Auditoría'!F142</f>
        <v>8160000</v>
      </c>
      <c r="G142" s="120">
        <f>+'[5]PRG2'!F142</f>
        <v>16456834</v>
      </c>
      <c r="H142" s="120">
        <f>+'[5]PROG3'!F142</f>
        <v>5791988.9399999995</v>
      </c>
      <c r="I142" s="120">
        <f>+'[5]PROG4'!F142</f>
        <v>0</v>
      </c>
      <c r="J142" s="117">
        <f t="shared" si="1"/>
        <v>30408822.939999998</v>
      </c>
    </row>
    <row r="143" spans="1:10" ht="12.75">
      <c r="A143" s="101"/>
      <c r="B143" s="102"/>
      <c r="C143" s="102"/>
      <c r="D143" s="103">
        <v>5</v>
      </c>
      <c r="E143" s="138" t="s">
        <v>150</v>
      </c>
      <c r="F143" s="120">
        <f>+'[5]PRG1'!F143+'[5]Auditoría'!F143</f>
        <v>28756125</v>
      </c>
      <c r="G143" s="120">
        <f>+'[5]PRG2'!F143</f>
        <v>9000000</v>
      </c>
      <c r="H143" s="120">
        <f>+'[5]PROG3'!F143</f>
        <v>41580272.8</v>
      </c>
      <c r="I143" s="120">
        <f>+'[5]PROG4'!F143</f>
        <v>3193979</v>
      </c>
      <c r="J143" s="117">
        <f t="shared" si="1"/>
        <v>82530376.8</v>
      </c>
    </row>
    <row r="144" spans="1:10" ht="25.5">
      <c r="A144" s="101"/>
      <c r="B144" s="102"/>
      <c r="C144" s="102"/>
      <c r="D144" s="103">
        <v>6</v>
      </c>
      <c r="E144" s="128" t="s">
        <v>567</v>
      </c>
      <c r="F144" s="120">
        <f>+'[5]PRG1'!F144+'[5]Auditoría'!F144</f>
        <v>2300000</v>
      </c>
      <c r="G144" s="120">
        <f>+'[5]PRG2'!F144</f>
        <v>0</v>
      </c>
      <c r="H144" s="120">
        <f>+'[5]PROG3'!F144</f>
        <v>0</v>
      </c>
      <c r="I144" s="120">
        <f>+'[5]PROG4'!F144</f>
        <v>0</v>
      </c>
      <c r="J144" s="117">
        <f aca="true" t="shared" si="2" ref="J144:J207">SUM(F144:I144)</f>
        <v>2300000</v>
      </c>
    </row>
    <row r="145" spans="1:10" ht="25.5">
      <c r="A145" s="101"/>
      <c r="B145" s="102"/>
      <c r="C145" s="102"/>
      <c r="D145" s="103">
        <v>7</v>
      </c>
      <c r="E145" s="128" t="s">
        <v>568</v>
      </c>
      <c r="F145" s="120">
        <f>+'[5]PRG1'!F145+'[5]Auditoría'!F145</f>
        <v>0</v>
      </c>
      <c r="G145" s="120">
        <f>+'[5]PRG2'!F145</f>
        <v>5000000</v>
      </c>
      <c r="H145" s="120">
        <f>+'[5]PROG3'!F145</f>
        <v>0</v>
      </c>
      <c r="I145" s="120">
        <f>+'[5]PROG4'!F145</f>
        <v>0</v>
      </c>
      <c r="J145" s="117">
        <f t="shared" si="2"/>
        <v>5000000</v>
      </c>
    </row>
    <row r="146" spans="1:10" ht="12.75">
      <c r="A146" s="101"/>
      <c r="B146" s="102"/>
      <c r="C146" s="102"/>
      <c r="D146" s="103">
        <v>99</v>
      </c>
      <c r="E146" s="138" t="s">
        <v>151</v>
      </c>
      <c r="F146" s="120">
        <f>+'[5]PRG1'!F146+'[5]Auditoría'!F146</f>
        <v>0</v>
      </c>
      <c r="G146" s="120">
        <f>+'[5]PRG2'!F146</f>
        <v>25400000</v>
      </c>
      <c r="H146" s="120">
        <f>+'[5]PROG3'!F146</f>
        <v>397492</v>
      </c>
      <c r="I146" s="120">
        <f>+'[5]PROG4'!F146</f>
        <v>0</v>
      </c>
      <c r="J146" s="117">
        <f t="shared" si="2"/>
        <v>25797492</v>
      </c>
    </row>
    <row r="147" spans="1:10" s="119" customFormat="1" ht="12.75">
      <c r="A147" s="101"/>
      <c r="B147" s="102"/>
      <c r="C147" s="102">
        <v>2</v>
      </c>
      <c r="D147" s="102"/>
      <c r="E147" s="139" t="s">
        <v>152</v>
      </c>
      <c r="F147" s="116">
        <f>SUM(F148:F152)</f>
        <v>0</v>
      </c>
      <c r="G147" s="116">
        <f>SUM(G148:G152)</f>
        <v>99000000</v>
      </c>
      <c r="H147" s="116">
        <f>SUM(H148:H152)</f>
        <v>5274469979.799999</v>
      </c>
      <c r="I147" s="116">
        <f>SUM(I148:I152)</f>
        <v>50191505</v>
      </c>
      <c r="J147" s="117">
        <f t="shared" si="2"/>
        <v>5423661484.799999</v>
      </c>
    </row>
    <row r="148" spans="1:10" ht="12.75">
      <c r="A148" s="101"/>
      <c r="B148" s="102"/>
      <c r="C148" s="102"/>
      <c r="D148" s="103">
        <v>1</v>
      </c>
      <c r="E148" s="138" t="s">
        <v>153</v>
      </c>
      <c r="F148" s="120">
        <f>+'[5]PRG1'!F148+'[5]Auditoría'!F148</f>
        <v>0</v>
      </c>
      <c r="G148" s="120">
        <f>+'[5]PRG2'!F148</f>
        <v>9000000</v>
      </c>
      <c r="H148" s="120">
        <f>+'[5]PROG3'!F148</f>
        <v>1823524932.07</v>
      </c>
      <c r="I148" s="120">
        <f>+'[5]PROG4'!F148</f>
        <v>50191505</v>
      </c>
      <c r="J148" s="117">
        <f t="shared" si="2"/>
        <v>1882716437.07</v>
      </c>
    </row>
    <row r="149" spans="1:10" ht="12.75">
      <c r="A149" s="101"/>
      <c r="B149" s="102"/>
      <c r="C149" s="102"/>
      <c r="D149" s="103">
        <v>2</v>
      </c>
      <c r="E149" s="138" t="s">
        <v>154</v>
      </c>
      <c r="F149" s="120">
        <f>+'[5]PRG1'!F149+'[5]Auditoría'!F149</f>
        <v>0</v>
      </c>
      <c r="G149" s="120">
        <f>+'[5]PRG2'!F149</f>
        <v>0</v>
      </c>
      <c r="H149" s="120">
        <f>+'[5]PROG3'!F149</f>
        <v>1731458503.76</v>
      </c>
      <c r="I149" s="120">
        <f>+'[5]PROG4'!F149</f>
        <v>0</v>
      </c>
      <c r="J149" s="117">
        <f t="shared" si="2"/>
        <v>1731458503.76</v>
      </c>
    </row>
    <row r="150" spans="1:10" ht="12.75" hidden="1">
      <c r="A150" s="101"/>
      <c r="B150" s="102"/>
      <c r="C150" s="102"/>
      <c r="D150" s="103">
        <v>6</v>
      </c>
      <c r="E150" s="138" t="s">
        <v>155</v>
      </c>
      <c r="F150" s="120">
        <f>+'[5]PRG1'!F150+'[5]Auditoría'!F150</f>
        <v>0</v>
      </c>
      <c r="G150" s="120">
        <f>+'[5]PRG2'!F150</f>
        <v>0</v>
      </c>
      <c r="H150" s="120">
        <f>+'[5]PROG3'!F150</f>
        <v>0</v>
      </c>
      <c r="I150" s="120">
        <f>+'[5]PROG4'!F150</f>
        <v>0</v>
      </c>
      <c r="J150" s="117">
        <f t="shared" si="2"/>
        <v>0</v>
      </c>
    </row>
    <row r="151" spans="1:10" ht="12.75">
      <c r="A151" s="101"/>
      <c r="B151" s="102"/>
      <c r="C151" s="102"/>
      <c r="D151" s="103">
        <v>7</v>
      </c>
      <c r="E151" s="138" t="s">
        <v>156</v>
      </c>
      <c r="F151" s="120">
        <f>+'[5]PRG1'!F151+'[5]Auditoría'!F151</f>
        <v>0</v>
      </c>
      <c r="G151" s="120">
        <f>+'[5]PRG2'!F151</f>
        <v>40000000</v>
      </c>
      <c r="H151" s="120">
        <f>+'[5]PROG3'!F151</f>
        <v>1667486543.9699998</v>
      </c>
      <c r="I151" s="120">
        <f>+'[5]PROG4'!F151</f>
        <v>0</v>
      </c>
      <c r="J151" s="117">
        <f t="shared" si="2"/>
        <v>1707486543.9699998</v>
      </c>
    </row>
    <row r="152" spans="1:10" ht="12.75">
      <c r="A152" s="101"/>
      <c r="B152" s="102"/>
      <c r="C152" s="102"/>
      <c r="D152" s="103">
        <v>99</v>
      </c>
      <c r="E152" s="138" t="s">
        <v>157</v>
      </c>
      <c r="F152" s="120">
        <f>+'[5]PRG1'!F152+'[5]Auditoría'!F152</f>
        <v>0</v>
      </c>
      <c r="G152" s="120">
        <f>+'[5]PRG2'!F152</f>
        <v>50000000</v>
      </c>
      <c r="H152" s="120">
        <f>+'[5]PROG3'!F152</f>
        <v>52000000</v>
      </c>
      <c r="I152" s="120">
        <f>+'[5]PROG4'!F152</f>
        <v>0</v>
      </c>
      <c r="J152" s="117">
        <f t="shared" si="2"/>
        <v>102000000</v>
      </c>
    </row>
    <row r="153" spans="1:10" s="119" customFormat="1" ht="12.75">
      <c r="A153" s="101"/>
      <c r="B153" s="102"/>
      <c r="C153" s="102">
        <v>3</v>
      </c>
      <c r="D153" s="102"/>
      <c r="E153" s="139" t="s">
        <v>158</v>
      </c>
      <c r="F153" s="116">
        <f>SUM(F154:F156)</f>
        <v>0</v>
      </c>
      <c r="G153" s="116">
        <f>SUM(G154:G156)</f>
        <v>85000000</v>
      </c>
      <c r="H153" s="116">
        <f>SUM(H154:H156)</f>
        <v>18000000</v>
      </c>
      <c r="I153" s="116">
        <f>SUM(I154:I156)</f>
        <v>0</v>
      </c>
      <c r="J153" s="117">
        <f t="shared" si="2"/>
        <v>103000000</v>
      </c>
    </row>
    <row r="154" spans="1:10" ht="12.75">
      <c r="A154" s="101"/>
      <c r="B154" s="102"/>
      <c r="C154" s="102"/>
      <c r="D154" s="103">
        <v>1</v>
      </c>
      <c r="E154" s="138" t="s">
        <v>159</v>
      </c>
      <c r="F154" s="120">
        <f>+'[5]PRG1'!F154+'[5]Auditoría'!F154</f>
        <v>0</v>
      </c>
      <c r="G154" s="120">
        <f>+'[5]PRG2'!F154</f>
        <v>85000000</v>
      </c>
      <c r="H154" s="120">
        <f>+'[5]PROG3'!F154</f>
        <v>18000000</v>
      </c>
      <c r="I154" s="120">
        <f>+'[5]PROG4'!F154</f>
        <v>0</v>
      </c>
      <c r="J154" s="117">
        <f t="shared" si="2"/>
        <v>103000000</v>
      </c>
    </row>
    <row r="155" spans="1:10" ht="12.75" hidden="1">
      <c r="A155" s="101"/>
      <c r="B155" s="102"/>
      <c r="C155" s="102"/>
      <c r="D155" s="103">
        <v>2</v>
      </c>
      <c r="E155" s="138" t="s">
        <v>160</v>
      </c>
      <c r="F155" s="120">
        <f>+'[5]PRG1'!F155+'[5]Auditoría'!F155</f>
        <v>0</v>
      </c>
      <c r="G155" s="120">
        <f>+'[5]PRG2'!F155</f>
        <v>0</v>
      </c>
      <c r="H155" s="120">
        <f>+'[5]PROG3'!F155</f>
        <v>0</v>
      </c>
      <c r="I155" s="120">
        <f>+'[5]PROG4'!F155</f>
        <v>0</v>
      </c>
      <c r="J155" s="117">
        <f t="shared" si="2"/>
        <v>0</v>
      </c>
    </row>
    <row r="156" spans="1:10" ht="12.75" hidden="1">
      <c r="A156" s="101"/>
      <c r="B156" s="102"/>
      <c r="C156" s="102"/>
      <c r="D156" s="103">
        <v>3</v>
      </c>
      <c r="E156" s="138" t="s">
        <v>161</v>
      </c>
      <c r="F156" s="120">
        <f>+'[5]PRG1'!F156+'[5]Auditoría'!F156</f>
        <v>0</v>
      </c>
      <c r="G156" s="120">
        <f>+'[5]PRG2'!F156</f>
        <v>0</v>
      </c>
      <c r="H156" s="120">
        <f>+'[5]PROG3'!F156</f>
        <v>0</v>
      </c>
      <c r="I156" s="120">
        <f>+'[5]PROG4'!F156</f>
        <v>0</v>
      </c>
      <c r="J156" s="117">
        <f t="shared" si="2"/>
        <v>0</v>
      </c>
    </row>
    <row r="157" spans="1:10" s="119" customFormat="1" ht="12.75">
      <c r="A157" s="101"/>
      <c r="B157" s="102"/>
      <c r="C157" s="102">
        <v>99</v>
      </c>
      <c r="D157" s="102"/>
      <c r="E157" s="139" t="s">
        <v>162</v>
      </c>
      <c r="F157" s="116">
        <f>SUM(F158:F159)</f>
        <v>3000000</v>
      </c>
      <c r="G157" s="116">
        <f>SUM(G158:G159)</f>
        <v>0</v>
      </c>
      <c r="H157" s="116">
        <f>SUM(H158:H159)</f>
        <v>0</v>
      </c>
      <c r="I157" s="116">
        <f>SUM(I158:I159)</f>
        <v>0</v>
      </c>
      <c r="J157" s="117">
        <f t="shared" si="2"/>
        <v>3000000</v>
      </c>
    </row>
    <row r="158" spans="1:10" ht="12.75">
      <c r="A158" s="101"/>
      <c r="B158" s="102"/>
      <c r="C158" s="102"/>
      <c r="D158" s="103">
        <v>3</v>
      </c>
      <c r="E158" s="138" t="s">
        <v>163</v>
      </c>
      <c r="F158" s="120">
        <f>+'[5]PRG1'!F158+'[5]Auditoría'!F158</f>
        <v>3000000</v>
      </c>
      <c r="G158" s="120">
        <f>+'[5]PRG2'!F158</f>
        <v>0</v>
      </c>
      <c r="H158" s="120">
        <f>+'[5]PROG3'!F158</f>
        <v>0</v>
      </c>
      <c r="I158" s="120">
        <f>+'[5]PROG4'!F158</f>
        <v>0</v>
      </c>
      <c r="J158" s="117">
        <f t="shared" si="2"/>
        <v>3000000</v>
      </c>
    </row>
    <row r="159" spans="1:10" ht="12.75" hidden="1">
      <c r="A159" s="101"/>
      <c r="B159" s="102"/>
      <c r="C159" s="102"/>
      <c r="D159" s="103">
        <v>99</v>
      </c>
      <c r="E159" s="138" t="s">
        <v>164</v>
      </c>
      <c r="F159" s="120">
        <f>+'[5]PRG1'!F159+'[5]Auditoría'!F159</f>
        <v>0</v>
      </c>
      <c r="G159" s="120">
        <f>+'[5]PRG2'!F159</f>
        <v>0</v>
      </c>
      <c r="H159" s="120">
        <f>+'[5]PROG3'!F159</f>
        <v>0</v>
      </c>
      <c r="I159" s="120">
        <f>+'[5]PROG4'!F159</f>
        <v>0</v>
      </c>
      <c r="J159" s="117">
        <f t="shared" si="2"/>
        <v>0</v>
      </c>
    </row>
    <row r="160" spans="1:10" ht="12.75" hidden="1">
      <c r="A160" s="101"/>
      <c r="B160" s="102"/>
      <c r="C160" s="102"/>
      <c r="D160" s="103"/>
      <c r="E160" s="140"/>
      <c r="F160" s="120" t="s">
        <v>13</v>
      </c>
      <c r="G160" s="120"/>
      <c r="H160" s="120"/>
      <c r="I160" s="120"/>
      <c r="J160" s="117">
        <f t="shared" si="2"/>
        <v>0</v>
      </c>
    </row>
    <row r="161" spans="1:10" s="119" customFormat="1" ht="12.75">
      <c r="A161" s="101" t="s">
        <v>13</v>
      </c>
      <c r="B161" s="102">
        <v>6</v>
      </c>
      <c r="C161" s="102"/>
      <c r="D161" s="102"/>
      <c r="E161" s="141" t="s">
        <v>27</v>
      </c>
      <c r="F161" s="116">
        <f>+F162+F170+F174+F181+F186+F188</f>
        <v>870326516.1099999</v>
      </c>
      <c r="G161" s="116">
        <f>+G162+G170+G174+G181+G186+G188</f>
        <v>751339970</v>
      </c>
      <c r="H161" s="116">
        <f>+H162+H170+H174+H181+H186+H188</f>
        <v>0</v>
      </c>
      <c r="I161" s="116">
        <f>+I162+I170+I174+I181+I186+I188</f>
        <v>0</v>
      </c>
      <c r="J161" s="117">
        <f t="shared" si="2"/>
        <v>1621666486.11</v>
      </c>
    </row>
    <row r="162" spans="1:10" s="119" customFormat="1" ht="12.75">
      <c r="A162" s="101"/>
      <c r="B162" s="102"/>
      <c r="C162" s="102">
        <v>1</v>
      </c>
      <c r="D162" s="102"/>
      <c r="E162" s="139" t="s">
        <v>165</v>
      </c>
      <c r="F162" s="116">
        <f>SUM(F163:F169)</f>
        <v>810326516.1099999</v>
      </c>
      <c r="G162" s="116">
        <f>SUM(G163:G169)</f>
        <v>0</v>
      </c>
      <c r="H162" s="116">
        <f>SUM(H163:H169)</f>
        <v>0</v>
      </c>
      <c r="I162" s="116">
        <f>SUM(I163:I169)</f>
        <v>0</v>
      </c>
      <c r="J162" s="117">
        <f t="shared" si="2"/>
        <v>810326516.1099999</v>
      </c>
    </row>
    <row r="163" spans="1:10" ht="12.75">
      <c r="A163" s="101"/>
      <c r="B163" s="102"/>
      <c r="C163" s="102"/>
      <c r="D163" s="103">
        <v>1</v>
      </c>
      <c r="E163" s="138" t="s">
        <v>166</v>
      </c>
      <c r="F163" s="120">
        <f>+'[5]PRG1'!F163+'[5]Auditoría'!F163</f>
        <v>8398457.66</v>
      </c>
      <c r="G163" s="120">
        <f>+'[5]PRG2'!F163</f>
        <v>0</v>
      </c>
      <c r="H163" s="120">
        <f>+'[5]PROG3'!F163</f>
        <v>0</v>
      </c>
      <c r="I163" s="120">
        <f>+'[5]PROG4'!F163</f>
        <v>0</v>
      </c>
      <c r="J163" s="117">
        <f t="shared" si="2"/>
        <v>8398457.66</v>
      </c>
    </row>
    <row r="164" spans="1:10" ht="25.5">
      <c r="A164" s="101"/>
      <c r="B164" s="102"/>
      <c r="C164" s="102"/>
      <c r="D164" s="103">
        <v>2</v>
      </c>
      <c r="E164" s="128" t="s">
        <v>167</v>
      </c>
      <c r="F164" s="120">
        <f>+'[5]PRG1'!F164+'[5]Auditoría'!F164</f>
        <v>31403722.24</v>
      </c>
      <c r="G164" s="120">
        <f>+'[5]PRG2'!F164</f>
        <v>0</v>
      </c>
      <c r="H164" s="120">
        <f>+'[5]PROG3'!F164</f>
        <v>0</v>
      </c>
      <c r="I164" s="120">
        <f>+'[5]PROG4'!F164</f>
        <v>0</v>
      </c>
      <c r="J164" s="117">
        <f t="shared" si="2"/>
        <v>31403722.24</v>
      </c>
    </row>
    <row r="165" spans="1:10" ht="25.5">
      <c r="A165" s="101"/>
      <c r="B165" s="102"/>
      <c r="C165" s="102"/>
      <c r="D165" s="103">
        <v>3</v>
      </c>
      <c r="E165" s="128" t="s">
        <v>168</v>
      </c>
      <c r="F165" s="120">
        <f>+'[5]PRG1'!F165+'[5]Auditoría'!F165</f>
        <v>694495342.67</v>
      </c>
      <c r="G165" s="120">
        <f>+'[5]PRG2'!F165</f>
        <v>0</v>
      </c>
      <c r="H165" s="120">
        <f>+'[5]PROG3'!F165</f>
        <v>0</v>
      </c>
      <c r="I165" s="120">
        <f>+'[5]PROG4'!F165</f>
        <v>0</v>
      </c>
      <c r="J165" s="117">
        <f t="shared" si="2"/>
        <v>694495342.67</v>
      </c>
    </row>
    <row r="166" spans="1:11" ht="12.75">
      <c r="A166" s="101"/>
      <c r="B166" s="102"/>
      <c r="C166" s="102"/>
      <c r="D166" s="103">
        <v>4</v>
      </c>
      <c r="E166" s="138" t="s">
        <v>169</v>
      </c>
      <c r="F166" s="120">
        <f>+'[5]PRG1'!F166+'[5]Auditoría'!F166</f>
        <v>76028993.53999999</v>
      </c>
      <c r="G166" s="120">
        <f>+'[5]PRG2'!F166</f>
        <v>0</v>
      </c>
      <c r="H166" s="120">
        <f>+'[5]PROG3'!F166</f>
        <v>0</v>
      </c>
      <c r="I166" s="120">
        <f>+'[5]PROG4'!F166</f>
        <v>0</v>
      </c>
      <c r="J166" s="117">
        <f t="shared" si="2"/>
        <v>76028993.53999999</v>
      </c>
      <c r="K166" s="129"/>
    </row>
    <row r="167" spans="1:10" ht="25.5" hidden="1">
      <c r="A167" s="101"/>
      <c r="B167" s="102"/>
      <c r="C167" s="102"/>
      <c r="D167" s="103">
        <v>5</v>
      </c>
      <c r="E167" s="128" t="s">
        <v>170</v>
      </c>
      <c r="F167" s="120">
        <f>+'[5]PRG1'!F167+'[5]Auditoría'!F167</f>
        <v>0</v>
      </c>
      <c r="G167" s="120">
        <f>+'[5]PRG2'!F167</f>
        <v>0</v>
      </c>
      <c r="H167" s="120">
        <f>+'[5]PROG3'!F167</f>
        <v>0</v>
      </c>
      <c r="I167" s="120">
        <f>+'[5]PROG4'!F167</f>
        <v>0</v>
      </c>
      <c r="J167" s="117">
        <f t="shared" si="2"/>
        <v>0</v>
      </c>
    </row>
    <row r="168" spans="1:10" ht="25.5" hidden="1">
      <c r="A168" s="101"/>
      <c r="B168" s="102"/>
      <c r="C168" s="102"/>
      <c r="D168" s="103">
        <v>6</v>
      </c>
      <c r="E168" s="128" t="s">
        <v>171</v>
      </c>
      <c r="F168" s="120">
        <f>+'[5]PRG1'!F168+'[5]Auditoría'!F168</f>
        <v>0</v>
      </c>
      <c r="G168" s="120">
        <f>+'[5]PRG2'!F168</f>
        <v>0</v>
      </c>
      <c r="H168" s="120">
        <f>+'[5]PROG3'!F168</f>
        <v>0</v>
      </c>
      <c r="I168" s="120">
        <f>+'[5]PROG4'!F168</f>
        <v>0</v>
      </c>
      <c r="J168" s="117">
        <f t="shared" si="2"/>
        <v>0</v>
      </c>
    </row>
    <row r="169" spans="1:10" ht="12.75" hidden="1">
      <c r="A169" s="101"/>
      <c r="B169" s="102"/>
      <c r="C169" s="102"/>
      <c r="D169" s="103">
        <v>9</v>
      </c>
      <c r="E169" s="128" t="s">
        <v>172</v>
      </c>
      <c r="F169" s="120">
        <f>+'[5]PRG1'!F169+'[5]Auditoría'!F169</f>
        <v>0</v>
      </c>
      <c r="G169" s="120">
        <f>+'[5]PRG2'!F169</f>
        <v>0</v>
      </c>
      <c r="H169" s="120">
        <f>+'[5]PROG3'!F169</f>
        <v>0</v>
      </c>
      <c r="I169" s="120">
        <f>+'[5]PROG4'!F169</f>
        <v>0</v>
      </c>
      <c r="J169" s="117">
        <f t="shared" si="2"/>
        <v>0</v>
      </c>
    </row>
    <row r="170" spans="1:10" s="119" customFormat="1" ht="12.75" hidden="1">
      <c r="A170" s="101"/>
      <c r="B170" s="102"/>
      <c r="C170" s="102">
        <v>2</v>
      </c>
      <c r="D170" s="102"/>
      <c r="E170" s="139" t="s">
        <v>173</v>
      </c>
      <c r="F170" s="116">
        <f>SUM(F171:F173)</f>
        <v>0</v>
      </c>
      <c r="G170" s="116">
        <f>SUM(G171:G173)</f>
        <v>0</v>
      </c>
      <c r="H170" s="116">
        <f>SUM(H171:H173)</f>
        <v>0</v>
      </c>
      <c r="I170" s="116">
        <f>SUM(I171:I173)</f>
        <v>0</v>
      </c>
      <c r="J170" s="117">
        <f t="shared" si="2"/>
        <v>0</v>
      </c>
    </row>
    <row r="171" spans="1:10" ht="12.75" hidden="1">
      <c r="A171" s="101"/>
      <c r="B171" s="102"/>
      <c r="C171" s="102"/>
      <c r="D171" s="103">
        <v>1</v>
      </c>
      <c r="E171" s="138" t="s">
        <v>174</v>
      </c>
      <c r="F171" s="120">
        <f>+'[5]PRG1'!F171+'[5]Auditoría'!F171</f>
        <v>0</v>
      </c>
      <c r="G171" s="120">
        <f>+'[5]PRG2'!F171</f>
        <v>0</v>
      </c>
      <c r="H171" s="120">
        <f>+'[5]PROG3'!F171</f>
        <v>0</v>
      </c>
      <c r="I171" s="120">
        <f>+'[5]PROG4'!F171</f>
        <v>0</v>
      </c>
      <c r="J171" s="117">
        <f t="shared" si="2"/>
        <v>0</v>
      </c>
    </row>
    <row r="172" spans="1:10" ht="12.75" hidden="1">
      <c r="A172" s="101"/>
      <c r="B172" s="102"/>
      <c r="C172" s="102"/>
      <c r="D172" s="103">
        <v>3</v>
      </c>
      <c r="E172" s="138" t="s">
        <v>569</v>
      </c>
      <c r="F172" s="120">
        <f>+'[5]PRG1'!F172+'[5]Auditoría'!F172</f>
        <v>0</v>
      </c>
      <c r="G172" s="120">
        <f>+'[5]PRG2'!F172</f>
        <v>0</v>
      </c>
      <c r="H172" s="120">
        <f>+'[5]PROG3'!F172</f>
        <v>0</v>
      </c>
      <c r="I172" s="120">
        <f>+'[5]PROG4'!F172</f>
        <v>0</v>
      </c>
      <c r="J172" s="117">
        <f t="shared" si="2"/>
        <v>0</v>
      </c>
    </row>
    <row r="173" spans="1:10" ht="12.75" hidden="1">
      <c r="A173" s="101"/>
      <c r="B173" s="102"/>
      <c r="C173" s="102"/>
      <c r="D173" s="103">
        <v>99</v>
      </c>
      <c r="E173" s="138" t="s">
        <v>175</v>
      </c>
      <c r="F173" s="120">
        <f>+'[5]PRG1'!F173+'[5]Auditoría'!F173</f>
        <v>0</v>
      </c>
      <c r="G173" s="120">
        <f>+'[5]PRG2'!F173</f>
        <v>0</v>
      </c>
      <c r="H173" s="120">
        <f>+'[5]PROG3'!F173</f>
        <v>0</v>
      </c>
      <c r="I173" s="120">
        <f>+'[5]PROG4'!F173</f>
        <v>0</v>
      </c>
      <c r="J173" s="117">
        <f t="shared" si="2"/>
        <v>0</v>
      </c>
    </row>
    <row r="174" spans="1:10" s="119" customFormat="1" ht="12.75" hidden="1">
      <c r="A174" s="101"/>
      <c r="B174" s="102"/>
      <c r="C174" s="102">
        <v>3</v>
      </c>
      <c r="D174" s="102"/>
      <c r="E174" s="139" t="s">
        <v>176</v>
      </c>
      <c r="F174" s="116">
        <f>SUM(F175:F180)</f>
        <v>0</v>
      </c>
      <c r="G174" s="116">
        <f>SUM(G175:G180)</f>
        <v>0</v>
      </c>
      <c r="H174" s="116">
        <f>SUM(H175:H180)</f>
        <v>0</v>
      </c>
      <c r="I174" s="116">
        <f>SUM(I175:I180)</f>
        <v>0</v>
      </c>
      <c r="J174" s="117">
        <f t="shared" si="2"/>
        <v>0</v>
      </c>
    </row>
    <row r="175" spans="1:10" ht="12.75" hidden="1">
      <c r="A175" s="101"/>
      <c r="B175" s="102"/>
      <c r="C175" s="102"/>
      <c r="D175" s="103">
        <v>1</v>
      </c>
      <c r="E175" s="138" t="s">
        <v>177</v>
      </c>
      <c r="F175" s="120">
        <f>+'[5]PRG1'!F175+'[5]Auditoría'!F175</f>
        <v>0</v>
      </c>
      <c r="G175" s="120">
        <f>+'[5]PRG2'!F175</f>
        <v>0</v>
      </c>
      <c r="H175" s="120">
        <f>+'[5]PROG3'!F175</f>
        <v>0</v>
      </c>
      <c r="I175" s="120">
        <f>+'[5]PROG4'!F175</f>
        <v>0</v>
      </c>
      <c r="J175" s="117">
        <f t="shared" si="2"/>
        <v>0</v>
      </c>
    </row>
    <row r="176" spans="1:10" ht="12.75" hidden="1">
      <c r="A176" s="101"/>
      <c r="B176" s="102"/>
      <c r="C176" s="102"/>
      <c r="D176" s="103">
        <v>2</v>
      </c>
      <c r="E176" s="138" t="s">
        <v>178</v>
      </c>
      <c r="F176" s="120">
        <f>+'[5]PRG1'!F176+'[5]Auditoría'!F176</f>
        <v>0</v>
      </c>
      <c r="G176" s="120">
        <f>+'[5]PRG2'!F176</f>
        <v>0</v>
      </c>
      <c r="H176" s="120">
        <f>+'[5]PROG3'!F176</f>
        <v>0</v>
      </c>
      <c r="I176" s="120">
        <f>+'[5]PROG4'!F176</f>
        <v>0</v>
      </c>
      <c r="J176" s="117">
        <f t="shared" si="2"/>
        <v>0</v>
      </c>
    </row>
    <row r="177" spans="1:10" ht="12.75" hidden="1">
      <c r="A177" s="101"/>
      <c r="B177" s="102"/>
      <c r="C177" s="102"/>
      <c r="D177" s="103">
        <v>3</v>
      </c>
      <c r="E177" s="138" t="s">
        <v>179</v>
      </c>
      <c r="F177" s="120">
        <f>+'[5]PRG1'!F177+'[5]Auditoría'!F177</f>
        <v>0</v>
      </c>
      <c r="G177" s="120">
        <f>+'[5]PRG2'!F177</f>
        <v>0</v>
      </c>
      <c r="H177" s="120">
        <f>+'[5]PROG3'!F177</f>
        <v>0</v>
      </c>
      <c r="I177" s="120">
        <f>+'[5]PROG4'!F177</f>
        <v>0</v>
      </c>
      <c r="J177" s="117">
        <f t="shared" si="2"/>
        <v>0</v>
      </c>
    </row>
    <row r="178" spans="1:10" ht="12.75" hidden="1">
      <c r="A178" s="101"/>
      <c r="B178" s="102"/>
      <c r="C178" s="102"/>
      <c r="D178" s="103">
        <v>4</v>
      </c>
      <c r="E178" s="138" t="s">
        <v>180</v>
      </c>
      <c r="F178" s="120">
        <f>+'[5]PRG1'!F178+'[5]Auditoría'!F178</f>
        <v>0</v>
      </c>
      <c r="G178" s="120">
        <f>+'[5]PRG2'!F178</f>
        <v>0</v>
      </c>
      <c r="H178" s="120">
        <f>+'[5]PROG3'!F178</f>
        <v>0</v>
      </c>
      <c r="I178" s="120">
        <f>+'[5]PROG4'!F178</f>
        <v>0</v>
      </c>
      <c r="J178" s="117">
        <f t="shared" si="2"/>
        <v>0</v>
      </c>
    </row>
    <row r="179" spans="1:10" ht="25.5" hidden="1">
      <c r="A179" s="101"/>
      <c r="B179" s="102"/>
      <c r="C179" s="102"/>
      <c r="D179" s="103">
        <v>5</v>
      </c>
      <c r="E179" s="128" t="s">
        <v>181</v>
      </c>
      <c r="F179" s="120">
        <f>+'[5]PRG1'!F179+'[5]Auditoría'!F179</f>
        <v>0</v>
      </c>
      <c r="G179" s="120">
        <f>+'[5]PRG2'!F179</f>
        <v>0</v>
      </c>
      <c r="H179" s="120">
        <f>+'[5]PROG3'!F179</f>
        <v>0</v>
      </c>
      <c r="I179" s="120">
        <f>+'[5]PROG4'!F179</f>
        <v>0</v>
      </c>
      <c r="J179" s="117">
        <f t="shared" si="2"/>
        <v>0</v>
      </c>
    </row>
    <row r="180" spans="1:10" ht="12.75" hidden="1">
      <c r="A180" s="101"/>
      <c r="B180" s="102"/>
      <c r="C180" s="102"/>
      <c r="D180" s="103">
        <v>99</v>
      </c>
      <c r="E180" s="138" t="s">
        <v>182</v>
      </c>
      <c r="F180" s="120">
        <f>+'[5]PRG1'!F180+'[5]Auditoría'!F180</f>
        <v>0</v>
      </c>
      <c r="G180" s="120">
        <f>+'[5]PRG2'!F180</f>
        <v>0</v>
      </c>
      <c r="H180" s="120">
        <f>+'[5]PROG3'!F180</f>
        <v>0</v>
      </c>
      <c r="I180" s="120">
        <f>+'[5]PROG4'!F180</f>
        <v>0</v>
      </c>
      <c r="J180" s="117">
        <f t="shared" si="2"/>
        <v>0</v>
      </c>
    </row>
    <row r="181" spans="1:10" s="119" customFormat="1" ht="25.5" hidden="1">
      <c r="A181" s="101"/>
      <c r="B181" s="102"/>
      <c r="C181" s="102">
        <v>4</v>
      </c>
      <c r="D181" s="102"/>
      <c r="E181" s="142" t="s">
        <v>183</v>
      </c>
      <c r="F181" s="116">
        <f>SUM(F182:F185)</f>
        <v>0</v>
      </c>
      <c r="G181" s="116">
        <f>SUM(G182:G185)</f>
        <v>0</v>
      </c>
      <c r="H181" s="116">
        <f>SUM(H182:H185)</f>
        <v>0</v>
      </c>
      <c r="I181" s="116">
        <f>SUM(I182:I185)</f>
        <v>0</v>
      </c>
      <c r="J181" s="117">
        <f t="shared" si="2"/>
        <v>0</v>
      </c>
    </row>
    <row r="182" spans="1:10" ht="12.75" hidden="1">
      <c r="A182" s="101"/>
      <c r="B182" s="102"/>
      <c r="C182" s="102"/>
      <c r="D182" s="103">
        <v>1</v>
      </c>
      <c r="E182" s="143" t="s">
        <v>184</v>
      </c>
      <c r="F182" s="120">
        <f>+'[5]PRG1'!F182+'[5]Auditoría'!F182</f>
        <v>0</v>
      </c>
      <c r="G182" s="120">
        <f>+'[5]PRG2'!F182</f>
        <v>0</v>
      </c>
      <c r="H182" s="120">
        <f>+'[5]PROG3'!F182</f>
        <v>0</v>
      </c>
      <c r="I182" s="120">
        <f>+'[5]PROG4'!F182</f>
        <v>0</v>
      </c>
      <c r="J182" s="117">
        <f t="shared" si="2"/>
        <v>0</v>
      </c>
    </row>
    <row r="183" spans="1:10" ht="12.75" hidden="1">
      <c r="A183" s="101"/>
      <c r="B183" s="102"/>
      <c r="C183" s="102"/>
      <c r="D183" s="103">
        <v>2</v>
      </c>
      <c r="E183" s="143" t="s">
        <v>185</v>
      </c>
      <c r="F183" s="120">
        <f>+'[5]PRG1'!F183+'[5]Auditoría'!F183</f>
        <v>0</v>
      </c>
      <c r="G183" s="120">
        <f>+'[5]PRG2'!F183</f>
        <v>0</v>
      </c>
      <c r="H183" s="120">
        <f>+'[5]PROG3'!F183</f>
        <v>0</v>
      </c>
      <c r="I183" s="120">
        <f>+'[5]PROG4'!F183</f>
        <v>0</v>
      </c>
      <c r="J183" s="117">
        <f t="shared" si="2"/>
        <v>0</v>
      </c>
    </row>
    <row r="184" spans="1:10" ht="12.75" hidden="1">
      <c r="A184" s="101"/>
      <c r="B184" s="102"/>
      <c r="C184" s="102"/>
      <c r="D184" s="103">
        <v>3</v>
      </c>
      <c r="E184" s="143" t="s">
        <v>186</v>
      </c>
      <c r="F184" s="120">
        <f>+'[5]PRG1'!F184+'[5]Auditoría'!F184</f>
        <v>0</v>
      </c>
      <c r="G184" s="120">
        <f>+'[5]PRG2'!F184</f>
        <v>0</v>
      </c>
      <c r="H184" s="120">
        <f>+'[5]PROG3'!F184</f>
        <v>0</v>
      </c>
      <c r="I184" s="120">
        <f>+'[5]PROG4'!F184</f>
        <v>0</v>
      </c>
      <c r="J184" s="117">
        <f t="shared" si="2"/>
        <v>0</v>
      </c>
    </row>
    <row r="185" spans="1:10" ht="25.5" hidden="1">
      <c r="A185" s="101"/>
      <c r="B185" s="102"/>
      <c r="C185" s="102"/>
      <c r="D185" s="103">
        <v>4</v>
      </c>
      <c r="E185" s="143" t="s">
        <v>187</v>
      </c>
      <c r="F185" s="120">
        <f>+'[5]PRG1'!F185+'[5]Auditoría'!F185</f>
        <v>0</v>
      </c>
      <c r="G185" s="120">
        <f>+'[5]PRG2'!F185</f>
        <v>0</v>
      </c>
      <c r="H185" s="120">
        <f>+'[5]PROG3'!F185</f>
        <v>0</v>
      </c>
      <c r="I185" s="120">
        <f>+'[5]PROG4'!F185</f>
        <v>0</v>
      </c>
      <c r="J185" s="117">
        <f t="shared" si="2"/>
        <v>0</v>
      </c>
    </row>
    <row r="186" spans="1:10" s="119" customFormat="1" ht="12.75" hidden="1">
      <c r="A186" s="101"/>
      <c r="B186" s="102"/>
      <c r="C186" s="102">
        <v>5</v>
      </c>
      <c r="D186" s="102"/>
      <c r="E186" s="139" t="s">
        <v>188</v>
      </c>
      <c r="F186" s="116">
        <f>SUM(F187)</f>
        <v>0</v>
      </c>
      <c r="G186" s="116">
        <f>SUM(G187)</f>
        <v>0</v>
      </c>
      <c r="H186" s="116">
        <f>SUM(H187)</f>
        <v>0</v>
      </c>
      <c r="I186" s="120">
        <f>+'[5]PROG4'!F186</f>
        <v>0</v>
      </c>
      <c r="J186" s="117">
        <f t="shared" si="2"/>
        <v>0</v>
      </c>
    </row>
    <row r="187" spans="1:10" ht="12.75" hidden="1">
      <c r="A187" s="101"/>
      <c r="B187" s="102"/>
      <c r="C187" s="102"/>
      <c r="D187" s="103">
        <v>1</v>
      </c>
      <c r="E187" s="138" t="s">
        <v>188</v>
      </c>
      <c r="F187" s="120">
        <f>+'[5]PRG1'!F187+'[5]Auditoría'!F187</f>
        <v>0</v>
      </c>
      <c r="G187" s="120">
        <f>+'[5]PRG2'!F187</f>
        <v>0</v>
      </c>
      <c r="H187" s="120">
        <f>+'[5]PROG3'!F187</f>
        <v>0</v>
      </c>
      <c r="I187" s="120">
        <f>+'[5]PROG4'!F187</f>
        <v>0</v>
      </c>
      <c r="J187" s="117">
        <f t="shared" si="2"/>
        <v>0</v>
      </c>
    </row>
    <row r="188" spans="1:10" s="119" customFormat="1" ht="12.75">
      <c r="A188" s="101"/>
      <c r="B188" s="102"/>
      <c r="C188" s="102">
        <v>6</v>
      </c>
      <c r="D188" s="102"/>
      <c r="E188" s="139" t="s">
        <v>189</v>
      </c>
      <c r="F188" s="116">
        <f>SUM(F189:F190)</f>
        <v>60000000</v>
      </c>
      <c r="G188" s="116">
        <f>SUM(G189:G190)</f>
        <v>751339970</v>
      </c>
      <c r="H188" s="116">
        <f>SUM(H189:H190)</f>
        <v>0</v>
      </c>
      <c r="I188" s="120">
        <f>+'[5]PROG4'!F188</f>
        <v>0</v>
      </c>
      <c r="J188" s="117">
        <f t="shared" si="2"/>
        <v>811339970</v>
      </c>
    </row>
    <row r="189" spans="1:10" ht="12.75">
      <c r="A189" s="101"/>
      <c r="B189" s="102"/>
      <c r="C189" s="102"/>
      <c r="D189" s="103">
        <v>1</v>
      </c>
      <c r="E189" s="138" t="s">
        <v>190</v>
      </c>
      <c r="F189" s="120">
        <f>+'[5]PRG1'!F189+'[5]Auditoría'!F189</f>
        <v>60000000</v>
      </c>
      <c r="G189" s="120">
        <f>+'[5]PRG2'!F189</f>
        <v>751339970</v>
      </c>
      <c r="H189" s="120">
        <f>+'[5]PROG3'!F189</f>
        <v>0</v>
      </c>
      <c r="I189" s="120">
        <f>+'[5]PROG4'!F189</f>
        <v>0</v>
      </c>
      <c r="J189" s="117">
        <f t="shared" si="2"/>
        <v>811339970</v>
      </c>
    </row>
    <row r="190" spans="1:10" ht="12.75" hidden="1">
      <c r="A190" s="101"/>
      <c r="B190" s="102"/>
      <c r="C190" s="102"/>
      <c r="D190" s="103">
        <v>2</v>
      </c>
      <c r="E190" s="138" t="s">
        <v>191</v>
      </c>
      <c r="F190" s="120">
        <f>+'[5]PRG1'!F190+'[5]Auditoría'!F190</f>
        <v>0</v>
      </c>
      <c r="G190" s="120">
        <f>+'[5]PRG2'!F190</f>
        <v>0</v>
      </c>
      <c r="H190" s="120">
        <f>+'[5]PROG3'!F190</f>
        <v>0</v>
      </c>
      <c r="I190" s="120">
        <f>+'[5]PROG4'!F190</f>
        <v>0</v>
      </c>
      <c r="J190" s="117">
        <f t="shared" si="2"/>
        <v>0</v>
      </c>
    </row>
    <row r="191" spans="1:10" ht="12.75" hidden="1">
      <c r="A191" s="101"/>
      <c r="B191" s="102"/>
      <c r="C191" s="102"/>
      <c r="D191" s="103"/>
      <c r="E191" s="144"/>
      <c r="F191" s="120"/>
      <c r="G191" s="120">
        <f>+'[5]PRG2'!F202</f>
        <v>0</v>
      </c>
      <c r="H191" s="120">
        <f>+'[5]PROG3'!F201</f>
        <v>0</v>
      </c>
      <c r="I191" s="120">
        <f>+'[5]PROG3'!G201</f>
        <v>0</v>
      </c>
      <c r="J191" s="117">
        <f t="shared" si="2"/>
        <v>0</v>
      </c>
    </row>
    <row r="192" spans="1:10" s="119" customFormat="1" ht="12.75">
      <c r="A192" s="101" t="s">
        <v>13</v>
      </c>
      <c r="B192" s="102">
        <v>7</v>
      </c>
      <c r="C192" s="102"/>
      <c r="D192" s="102"/>
      <c r="E192" s="141" t="s">
        <v>192</v>
      </c>
      <c r="F192" s="116">
        <f>+F193+F200+F202</f>
        <v>38550.240000000005</v>
      </c>
      <c r="G192" s="116">
        <f>+G193+G200+G202</f>
        <v>0</v>
      </c>
      <c r="H192" s="116">
        <f>+H193+H200+H202</f>
        <v>2123645216.31</v>
      </c>
      <c r="I192" s="116">
        <f>+I193+I200+I202</f>
        <v>0</v>
      </c>
      <c r="J192" s="117">
        <f t="shared" si="2"/>
        <v>2123683766.55</v>
      </c>
    </row>
    <row r="193" spans="1:10" s="119" customFormat="1" ht="12.75">
      <c r="A193" s="101"/>
      <c r="B193" s="102"/>
      <c r="C193" s="102">
        <v>1</v>
      </c>
      <c r="D193" s="102"/>
      <c r="E193" s="139" t="s">
        <v>193</v>
      </c>
      <c r="F193" s="116">
        <f>SUM(F194:F199)</f>
        <v>38550.240000000005</v>
      </c>
      <c r="G193" s="116">
        <f>SUM(G194:G199)</f>
        <v>0</v>
      </c>
      <c r="H193" s="116">
        <f>SUM(H194:H199)</f>
        <v>273000000</v>
      </c>
      <c r="I193" s="116">
        <f>SUM(I194:I199)</f>
        <v>0</v>
      </c>
      <c r="J193" s="117">
        <f t="shared" si="2"/>
        <v>273038550.24</v>
      </c>
    </row>
    <row r="194" spans="1:10" ht="12.75" customHeight="1" hidden="1">
      <c r="A194" s="101"/>
      <c r="B194" s="102"/>
      <c r="C194" s="102"/>
      <c r="D194" s="103">
        <v>1</v>
      </c>
      <c r="E194" s="138" t="s">
        <v>194</v>
      </c>
      <c r="F194" s="120">
        <f>+'[5]PRG1'!F194+'[5]Auditoría'!F194</f>
        <v>0</v>
      </c>
      <c r="G194" s="120">
        <f>+'[5]PRG2'!F194</f>
        <v>0</v>
      </c>
      <c r="H194" s="120">
        <f>+'[5]PROG3'!F194</f>
        <v>0</v>
      </c>
      <c r="I194" s="120">
        <f>+'[5]PROG4'!F194</f>
        <v>0</v>
      </c>
      <c r="J194" s="117">
        <f t="shared" si="2"/>
        <v>0</v>
      </c>
    </row>
    <row r="195" spans="1:10" ht="25.5" customHeight="1" hidden="1">
      <c r="A195" s="101"/>
      <c r="B195" s="102"/>
      <c r="C195" s="102"/>
      <c r="D195" s="103">
        <v>2</v>
      </c>
      <c r="E195" s="128" t="s">
        <v>195</v>
      </c>
      <c r="F195" s="120">
        <f>+'[5]PRG1'!F195+'[5]Auditoría'!F195</f>
        <v>0</v>
      </c>
      <c r="G195" s="120">
        <f>+'[5]PRG2'!F195</f>
        <v>0</v>
      </c>
      <c r="H195" s="120">
        <f>+'[5]PROG3'!F195</f>
        <v>0</v>
      </c>
      <c r="I195" s="120">
        <f>+'[5]PROG4'!F195</f>
        <v>0</v>
      </c>
      <c r="J195" s="117">
        <f t="shared" si="2"/>
        <v>0</v>
      </c>
    </row>
    <row r="196" spans="1:10" ht="25.5">
      <c r="A196" s="101"/>
      <c r="B196" s="102"/>
      <c r="C196" s="102"/>
      <c r="D196" s="103">
        <v>3</v>
      </c>
      <c r="E196" s="128" t="s">
        <v>196</v>
      </c>
      <c r="F196" s="120">
        <f>+'[5]PRG1'!F196+'[5]Auditoría'!F196</f>
        <v>10513.7</v>
      </c>
      <c r="G196" s="120">
        <f>+'[5]PRG2'!F196</f>
        <v>0</v>
      </c>
      <c r="H196" s="120">
        <f>+'[5]PROG3'!F196</f>
        <v>273000000</v>
      </c>
      <c r="I196" s="120">
        <f>+'[5]PROG4'!F196</f>
        <v>0</v>
      </c>
      <c r="J196" s="117">
        <f t="shared" si="2"/>
        <v>273010513.7</v>
      </c>
    </row>
    <row r="197" spans="1:10" ht="12.75">
      <c r="A197" s="101"/>
      <c r="B197" s="102"/>
      <c r="C197" s="102"/>
      <c r="D197" s="103">
        <v>4</v>
      </c>
      <c r="E197" s="138" t="s">
        <v>197</v>
      </c>
      <c r="F197" s="120">
        <f>+'[5]PRG1'!F197+'[5]Auditoría'!F197</f>
        <v>28036.54</v>
      </c>
      <c r="G197" s="120">
        <f>+'[5]PRG2'!F197</f>
        <v>0</v>
      </c>
      <c r="H197" s="120">
        <f>+'[5]PROG3'!F197</f>
        <v>0</v>
      </c>
      <c r="I197" s="120">
        <f>+'[5]PROG4'!F197</f>
        <v>0</v>
      </c>
      <c r="J197" s="117">
        <f t="shared" si="2"/>
        <v>28036.54</v>
      </c>
    </row>
    <row r="198" spans="1:10" ht="25.5" hidden="1">
      <c r="A198" s="101"/>
      <c r="B198" s="102"/>
      <c r="C198" s="102"/>
      <c r="D198" s="103">
        <v>5</v>
      </c>
      <c r="E198" s="128" t="s">
        <v>198</v>
      </c>
      <c r="F198" s="120">
        <f>+'[5]PRG1'!F198+'[5]Auditoría'!F198</f>
        <v>0</v>
      </c>
      <c r="G198" s="120">
        <f>+'[5]PRG2'!F198</f>
        <v>0</v>
      </c>
      <c r="H198" s="120">
        <f>+'[5]PROG3'!F198</f>
        <v>0</v>
      </c>
      <c r="I198" s="120">
        <f>+'[5]PROG4'!F198</f>
        <v>0</v>
      </c>
      <c r="J198" s="117">
        <f t="shared" si="2"/>
        <v>0</v>
      </c>
    </row>
    <row r="199" spans="1:10" ht="12.75" hidden="1">
      <c r="A199" s="101"/>
      <c r="B199" s="102"/>
      <c r="C199" s="102"/>
      <c r="D199" s="103">
        <v>7</v>
      </c>
      <c r="E199" s="128" t="s">
        <v>199</v>
      </c>
      <c r="F199" s="120">
        <f>+'[5]PRG1'!F199+'[5]Auditoría'!F199</f>
        <v>0</v>
      </c>
      <c r="G199" s="120">
        <f>+'[5]PRG2'!F199</f>
        <v>0</v>
      </c>
      <c r="H199" s="120">
        <f>+'[5]PROG3'!F199</f>
        <v>0</v>
      </c>
      <c r="I199" s="120">
        <f>+'[5]PROG4'!F199</f>
        <v>0</v>
      </c>
      <c r="J199" s="117">
        <f t="shared" si="2"/>
        <v>0</v>
      </c>
    </row>
    <row r="200" spans="1:10" s="119" customFormat="1" ht="12.75" hidden="1">
      <c r="A200" s="101"/>
      <c r="B200" s="102"/>
      <c r="C200" s="102">
        <v>2</v>
      </c>
      <c r="D200" s="102"/>
      <c r="E200" s="139" t="s">
        <v>200</v>
      </c>
      <c r="F200" s="116">
        <f>SUM(F201)</f>
        <v>0</v>
      </c>
      <c r="G200" s="116">
        <f>SUM(G201)</f>
        <v>0</v>
      </c>
      <c r="H200" s="116">
        <f>SUM(H201)</f>
        <v>0</v>
      </c>
      <c r="I200" s="116">
        <f>SUM(I201)</f>
        <v>0</v>
      </c>
      <c r="J200" s="117">
        <f t="shared" si="2"/>
        <v>0</v>
      </c>
    </row>
    <row r="201" spans="1:10" ht="12.75" hidden="1">
      <c r="A201" s="101"/>
      <c r="B201" s="102"/>
      <c r="C201" s="102"/>
      <c r="D201" s="103">
        <v>1</v>
      </c>
      <c r="E201" s="138" t="s">
        <v>200</v>
      </c>
      <c r="F201" s="120">
        <f>+'[5]PRG1'!F201+'[5]Auditoría'!F201</f>
        <v>0</v>
      </c>
      <c r="G201" s="120">
        <f>+'[5]PRG2'!F201</f>
        <v>0</v>
      </c>
      <c r="H201" s="120">
        <f>+'[5]PROG3'!F201</f>
        <v>0</v>
      </c>
      <c r="I201" s="120">
        <f>+'[5]PROG4'!F201</f>
        <v>0</v>
      </c>
      <c r="J201" s="117">
        <f t="shared" si="2"/>
        <v>0</v>
      </c>
    </row>
    <row r="202" spans="1:10" s="119" customFormat="1" ht="25.5">
      <c r="A202" s="101"/>
      <c r="B202" s="102"/>
      <c r="C202" s="102">
        <v>3</v>
      </c>
      <c r="D202" s="102"/>
      <c r="E202" s="142" t="s">
        <v>201</v>
      </c>
      <c r="F202" s="116">
        <f>SUM(F203:F206)</f>
        <v>0</v>
      </c>
      <c r="G202" s="116">
        <f>SUM(G203:G206)</f>
        <v>0</v>
      </c>
      <c r="H202" s="116">
        <f>SUM(H203:H206)</f>
        <v>1850645216.31</v>
      </c>
      <c r="I202" s="116">
        <f>SUM(I203:I206)</f>
        <v>0</v>
      </c>
      <c r="J202" s="117">
        <f t="shared" si="2"/>
        <v>1850645216.31</v>
      </c>
    </row>
    <row r="203" spans="1:10" ht="12.75">
      <c r="A203" s="101"/>
      <c r="B203" s="102"/>
      <c r="C203" s="102"/>
      <c r="D203" s="103">
        <v>1</v>
      </c>
      <c r="E203" s="143" t="s">
        <v>202</v>
      </c>
      <c r="F203" s="120">
        <f>+'[5]PRG1'!F203+'[5]Auditoría'!F203</f>
        <v>0</v>
      </c>
      <c r="G203" s="120">
        <f>+'[5]PRG2'!F203</f>
        <v>0</v>
      </c>
      <c r="H203" s="120">
        <f>+'[5]PROG3'!F203</f>
        <v>1850645216.31</v>
      </c>
      <c r="I203" s="120">
        <f>+'[5]PROG4'!F203</f>
        <v>0</v>
      </c>
      <c r="J203" s="117">
        <f t="shared" si="2"/>
        <v>1850645216.31</v>
      </c>
    </row>
    <row r="204" spans="1:10" ht="12.75" hidden="1">
      <c r="A204" s="101"/>
      <c r="B204" s="102"/>
      <c r="C204" s="102"/>
      <c r="D204" s="103">
        <v>2</v>
      </c>
      <c r="E204" s="143" t="s">
        <v>203</v>
      </c>
      <c r="F204" s="120">
        <f>+'[5]PRG1'!F204+'[5]Auditoría'!F204</f>
        <v>0</v>
      </c>
      <c r="G204" s="120">
        <f>+'[5]PRG2'!F204</f>
        <v>0</v>
      </c>
      <c r="H204" s="120">
        <f>+'[5]PROG3'!F204</f>
        <v>0</v>
      </c>
      <c r="I204" s="120">
        <f>+'[5]PROG4'!F204</f>
        <v>0</v>
      </c>
      <c r="J204" s="117">
        <f t="shared" si="2"/>
        <v>0</v>
      </c>
    </row>
    <row r="205" spans="1:10" ht="12.75" hidden="1">
      <c r="A205" s="101"/>
      <c r="B205" s="102"/>
      <c r="C205" s="102"/>
      <c r="D205" s="103">
        <v>3</v>
      </c>
      <c r="E205" s="143" t="s">
        <v>204</v>
      </c>
      <c r="F205" s="120">
        <f>+'[5]PRG1'!F205+'[5]Auditoría'!F205</f>
        <v>0</v>
      </c>
      <c r="G205" s="120">
        <f>+'[5]PRG2'!F205</f>
        <v>0</v>
      </c>
      <c r="H205" s="120">
        <f>+'[5]PROG3'!F205</f>
        <v>0</v>
      </c>
      <c r="I205" s="120">
        <f>+'[5]PROG4'!F205</f>
        <v>0</v>
      </c>
      <c r="J205" s="117">
        <f t="shared" si="2"/>
        <v>0</v>
      </c>
    </row>
    <row r="206" spans="1:10" ht="25.5" hidden="1">
      <c r="A206" s="101"/>
      <c r="B206" s="102"/>
      <c r="C206" s="102"/>
      <c r="D206" s="103">
        <v>99</v>
      </c>
      <c r="E206" s="143" t="s">
        <v>205</v>
      </c>
      <c r="F206" s="120">
        <f>+'[5]PRG1'!F206+'[5]Auditoría'!F206</f>
        <v>0</v>
      </c>
      <c r="G206" s="120">
        <f>+'[5]PRG2'!F206</f>
        <v>0</v>
      </c>
      <c r="H206" s="120">
        <f>+'[5]PROG3'!F206</f>
        <v>0</v>
      </c>
      <c r="I206" s="120">
        <f>+'[5]PROG4'!F206</f>
        <v>0</v>
      </c>
      <c r="J206" s="117">
        <f t="shared" si="2"/>
        <v>0</v>
      </c>
    </row>
    <row r="207" spans="1:10" ht="12.75">
      <c r="A207" s="101"/>
      <c r="B207" s="102"/>
      <c r="C207" s="102"/>
      <c r="D207" s="103"/>
      <c r="E207" s="143"/>
      <c r="F207" s="120"/>
      <c r="G207" s="120">
        <f>+'[5]PRG2'!F219</f>
        <v>0</v>
      </c>
      <c r="H207" s="120">
        <f>+'[5]PROG3'!F218</f>
        <v>0</v>
      </c>
      <c r="I207" s="120">
        <f>+'[5]PROG4'!F207</f>
        <v>0</v>
      </c>
      <c r="J207" s="117">
        <f t="shared" si="2"/>
        <v>0</v>
      </c>
    </row>
    <row r="208" spans="1:10" ht="12.75" hidden="1">
      <c r="A208" s="101" t="s">
        <v>13</v>
      </c>
      <c r="B208" s="102">
        <v>8</v>
      </c>
      <c r="C208" s="102"/>
      <c r="D208" s="103"/>
      <c r="E208" s="139" t="s">
        <v>29</v>
      </c>
      <c r="F208" s="116">
        <f>SUM(F209:F210)</f>
        <v>0</v>
      </c>
      <c r="G208" s="116">
        <f>SUM(G210:G211)</f>
        <v>0</v>
      </c>
      <c r="H208" s="116">
        <f>SUM(H209:H210)</f>
        <v>0</v>
      </c>
      <c r="I208" s="116">
        <f>SUM(I209:I210)</f>
        <v>0</v>
      </c>
      <c r="J208" s="117">
        <f aca="true" t="shared" si="3" ref="J208:J220">SUM(F208:I208)</f>
        <v>0</v>
      </c>
    </row>
    <row r="209" spans="1:10" ht="12.75" hidden="1">
      <c r="A209" s="101"/>
      <c r="B209" s="102"/>
      <c r="C209" s="102">
        <v>2</v>
      </c>
      <c r="D209" s="103"/>
      <c r="E209" s="128" t="s">
        <v>206</v>
      </c>
      <c r="F209" s="120">
        <f>+'[5]PRG1'!F209+'[5]Auditoría'!F209</f>
        <v>0</v>
      </c>
      <c r="G209" s="120">
        <f>+'[5]PRG2'!F209</f>
        <v>0</v>
      </c>
      <c r="H209" s="120">
        <f>+'[5]PROG3'!F209</f>
        <v>0</v>
      </c>
      <c r="I209" s="120">
        <f>+'[5]PROG4'!F209</f>
        <v>0</v>
      </c>
      <c r="J209" s="117">
        <f t="shared" si="3"/>
        <v>0</v>
      </c>
    </row>
    <row r="210" spans="1:10" ht="25.5" hidden="1">
      <c r="A210" s="101"/>
      <c r="B210" s="102"/>
      <c r="C210" s="102"/>
      <c r="D210" s="138">
        <v>5</v>
      </c>
      <c r="E210" s="135" t="s">
        <v>207</v>
      </c>
      <c r="F210" s="120">
        <f>+'[5]PRG1'!F210+'[5]Auditoría'!F210</f>
        <v>0</v>
      </c>
      <c r="G210" s="120">
        <f>+'[5]PRG2'!F210</f>
        <v>0</v>
      </c>
      <c r="H210" s="120">
        <f>+'[5]PROG3'!F210</f>
        <v>0</v>
      </c>
      <c r="I210" s="120">
        <f>+'[5]PROG4'!F210</f>
        <v>0</v>
      </c>
      <c r="J210" s="117">
        <f t="shared" si="3"/>
        <v>0</v>
      </c>
    </row>
    <row r="211" spans="1:10" ht="25.5" hidden="1">
      <c r="A211" s="101"/>
      <c r="B211" s="102"/>
      <c r="C211" s="102"/>
      <c r="D211" s="138">
        <v>6</v>
      </c>
      <c r="E211" s="135" t="s">
        <v>570</v>
      </c>
      <c r="F211" s="120">
        <f>+'[5]PRG1'!F211+'[5]Auditoría'!F211</f>
        <v>0</v>
      </c>
      <c r="G211" s="120">
        <f>+'[5]PRG2'!F211</f>
        <v>0</v>
      </c>
      <c r="H211" s="120">
        <f>+'[5]PROG3'!F211</f>
        <v>0</v>
      </c>
      <c r="I211" s="120">
        <f>+'[5]PROG4'!F211</f>
        <v>0</v>
      </c>
      <c r="J211" s="117">
        <f t="shared" si="3"/>
        <v>0</v>
      </c>
    </row>
    <row r="212" spans="1:10" ht="12.75" hidden="1">
      <c r="A212" s="101"/>
      <c r="B212" s="102"/>
      <c r="C212" s="102"/>
      <c r="D212" s="103"/>
      <c r="E212" s="128"/>
      <c r="F212" s="120"/>
      <c r="G212" s="120"/>
      <c r="H212" s="120"/>
      <c r="I212" s="120"/>
      <c r="J212" s="117">
        <f t="shared" si="3"/>
        <v>0</v>
      </c>
    </row>
    <row r="213" spans="1:10" ht="12.75" hidden="1">
      <c r="A213" s="101"/>
      <c r="B213" s="102"/>
      <c r="C213" s="102"/>
      <c r="D213" s="103"/>
      <c r="E213" s="128"/>
      <c r="F213" s="120"/>
      <c r="G213" s="120"/>
      <c r="H213" s="120"/>
      <c r="I213" s="120"/>
      <c r="J213" s="117">
        <f t="shared" si="3"/>
        <v>0</v>
      </c>
    </row>
    <row r="214" spans="1:10" ht="12.75">
      <c r="A214" s="101" t="s">
        <v>13</v>
      </c>
      <c r="B214" s="102">
        <v>9</v>
      </c>
      <c r="C214" s="102"/>
      <c r="D214" s="103"/>
      <c r="E214" s="127" t="s">
        <v>30</v>
      </c>
      <c r="F214" s="116">
        <f>+F215+F218</f>
        <v>0</v>
      </c>
      <c r="G214" s="116">
        <f>+G215+G218</f>
        <v>54852681.2</v>
      </c>
      <c r="H214" s="116">
        <f>+H215+H218</f>
        <v>377582471.04</v>
      </c>
      <c r="I214" s="116">
        <f>+I215+I218</f>
        <v>0</v>
      </c>
      <c r="J214" s="117">
        <f t="shared" si="3"/>
        <v>432435152.24</v>
      </c>
    </row>
    <row r="215" spans="1:10" ht="12.75" hidden="1">
      <c r="A215" s="101"/>
      <c r="B215" s="102"/>
      <c r="C215" s="102">
        <v>1</v>
      </c>
      <c r="D215" s="103"/>
      <c r="E215" s="127" t="s">
        <v>208</v>
      </c>
      <c r="F215" s="120">
        <f>SUM(F216)</f>
        <v>0</v>
      </c>
      <c r="G215" s="120">
        <f>SUM(G216)</f>
        <v>0</v>
      </c>
      <c r="H215" s="120">
        <f>SUM(H216)</f>
        <v>0</v>
      </c>
      <c r="I215" s="120">
        <f>+'[5]PROG4'!F215</f>
        <v>0</v>
      </c>
      <c r="J215" s="117">
        <f t="shared" si="3"/>
        <v>0</v>
      </c>
    </row>
    <row r="216" spans="1:10" ht="12.75" hidden="1">
      <c r="A216" s="101"/>
      <c r="B216" s="102"/>
      <c r="C216" s="102"/>
      <c r="D216" s="103">
        <v>1</v>
      </c>
      <c r="E216" s="128" t="s">
        <v>209</v>
      </c>
      <c r="F216" s="120">
        <f>+'[5]PRG1'!F216+'[5]Auditoría'!F216</f>
        <v>0</v>
      </c>
      <c r="G216" s="120">
        <f>+'[5]PRG2'!F216</f>
        <v>0</v>
      </c>
      <c r="H216" s="120">
        <f>+'[5]PROG3'!F216</f>
        <v>0</v>
      </c>
      <c r="I216" s="120">
        <f>+'[5]PROG4'!F216</f>
        <v>0</v>
      </c>
      <c r="J216" s="117">
        <f t="shared" si="3"/>
        <v>0</v>
      </c>
    </row>
    <row r="217" spans="1:10" ht="12.75" hidden="1">
      <c r="A217" s="101"/>
      <c r="B217" s="102"/>
      <c r="C217" s="102"/>
      <c r="D217" s="103"/>
      <c r="E217" s="128"/>
      <c r="F217" s="120"/>
      <c r="G217" s="120"/>
      <c r="H217" s="120">
        <f>+'[5]PROG3'!F227</f>
        <v>0</v>
      </c>
      <c r="I217" s="120">
        <f>+'[5]PROG4'!F217</f>
        <v>0</v>
      </c>
      <c r="J217" s="117">
        <f t="shared" si="3"/>
        <v>0</v>
      </c>
    </row>
    <row r="218" spans="1:10" ht="12.75">
      <c r="A218" s="101"/>
      <c r="B218" s="102"/>
      <c r="C218" s="102">
        <v>2</v>
      </c>
      <c r="D218" s="103"/>
      <c r="E218" s="127" t="s">
        <v>210</v>
      </c>
      <c r="F218" s="116">
        <f>SUM(F219:F220)</f>
        <v>0</v>
      </c>
      <c r="G218" s="116">
        <f>SUM(G219:G220)</f>
        <v>54852681.2</v>
      </c>
      <c r="H218" s="116">
        <f>SUM(H219:H220)</f>
        <v>377582471.04</v>
      </c>
      <c r="I218" s="120">
        <f>+'[5]PROG4'!F218</f>
        <v>0</v>
      </c>
      <c r="J218" s="117">
        <f t="shared" si="3"/>
        <v>432435152.24</v>
      </c>
    </row>
    <row r="219" spans="1:10" ht="12.75" hidden="1">
      <c r="A219" s="101"/>
      <c r="B219" s="102"/>
      <c r="C219" s="102"/>
      <c r="D219" s="103">
        <v>1</v>
      </c>
      <c r="E219" s="128" t="s">
        <v>211</v>
      </c>
      <c r="F219" s="120">
        <f>+'[5]PRG1'!F219+'[5]Auditoría'!F219</f>
        <v>0</v>
      </c>
      <c r="G219" s="120">
        <f>+'[5]PRG2'!F219</f>
        <v>0</v>
      </c>
      <c r="H219" s="120">
        <f>+'[5]PROG3'!F219</f>
        <v>0</v>
      </c>
      <c r="I219" s="120">
        <f>+'[5]PROG4'!F219</f>
        <v>0</v>
      </c>
      <c r="J219" s="117">
        <f t="shared" si="3"/>
        <v>0</v>
      </c>
    </row>
    <row r="220" spans="1:10" ht="26.25" thickBot="1">
      <c r="A220" s="145"/>
      <c r="B220" s="146"/>
      <c r="C220" s="146"/>
      <c r="D220" s="147">
        <v>2</v>
      </c>
      <c r="E220" s="148" t="s">
        <v>212</v>
      </c>
      <c r="F220" s="120">
        <f>+'[5]PRG1'!F220+'[5]Auditoría'!F220</f>
        <v>0</v>
      </c>
      <c r="G220" s="120">
        <f>+'[5]PRG2'!F220</f>
        <v>54852681.2</v>
      </c>
      <c r="H220" s="120">
        <f>+'[5]PROG3'!F220</f>
        <v>377582471.04</v>
      </c>
      <c r="I220" s="120">
        <f>+'[5]PROG4'!F220</f>
        <v>0</v>
      </c>
      <c r="J220" s="117">
        <f t="shared" si="3"/>
        <v>432435152.24</v>
      </c>
    </row>
    <row r="221" spans="1:10" ht="13.5" thickBot="1">
      <c r="A221" s="149"/>
      <c r="B221" s="150"/>
      <c r="C221" s="150"/>
      <c r="D221" s="151"/>
      <c r="E221" s="150" t="s">
        <v>213</v>
      </c>
      <c r="F221" s="152">
        <f>+F13+F45+F102+F132+F137+F161+F192+F208+F214</f>
        <v>934268691.3499999</v>
      </c>
      <c r="G221" s="152">
        <f>+G13+G45+G102+G132+G137+G161+G192+G208+G214</f>
        <v>1713244329.5065</v>
      </c>
      <c r="H221" s="152">
        <f>+H13+H45+H102+H132+H137+H161+H192+H208+H214</f>
        <v>8755750737.73</v>
      </c>
      <c r="I221" s="152">
        <f>+I13+I45+I102+I132+I137+I161+I192+I208+I214</f>
        <v>54185484</v>
      </c>
      <c r="J221" s="153">
        <f>SUM(F221:I221)</f>
        <v>11457449242.586498</v>
      </c>
    </row>
    <row r="223" spans="6:10" ht="12.75">
      <c r="F223" s="154" t="s">
        <v>571</v>
      </c>
      <c r="G223" s="154"/>
      <c r="H223" s="155"/>
      <c r="I223" s="155"/>
      <c r="J223" s="156">
        <f>+'[3]Clasific. Económica de Ingresos'!$C$158</f>
        <v>8497315638.039999</v>
      </c>
    </row>
    <row r="224" spans="6:11" ht="12.75">
      <c r="F224" s="154" t="s">
        <v>572</v>
      </c>
      <c r="G224" s="154"/>
      <c r="H224" s="155"/>
      <c r="I224" s="155"/>
      <c r="J224" s="156">
        <f>+'[3]Clasific. Económica de Ingresos'!$C$156</f>
        <v>2960133604.5499997</v>
      </c>
      <c r="K224" s="115"/>
    </row>
    <row r="225" spans="6:10" ht="12.75">
      <c r="F225" s="154" t="s">
        <v>573</v>
      </c>
      <c r="G225" s="154"/>
      <c r="H225" s="155"/>
      <c r="I225" s="155"/>
      <c r="J225" s="156">
        <f>SUM(J223:J224)</f>
        <v>11457449242.589998</v>
      </c>
    </row>
    <row r="226" spans="6:10" ht="12.75">
      <c r="F226" s="98" t="s">
        <v>244</v>
      </c>
      <c r="J226" s="122">
        <f>+J13+J45+J102+J132</f>
        <v>1235202358.1565</v>
      </c>
    </row>
    <row r="227" spans="5:10" ht="12.75">
      <c r="E227" s="115" t="s">
        <v>13</v>
      </c>
      <c r="F227" s="98" t="s">
        <v>26</v>
      </c>
      <c r="J227" s="122">
        <f>+J137</f>
        <v>6044461479.529999</v>
      </c>
    </row>
    <row r="228" spans="5:10" ht="12.75">
      <c r="E228" s="98" t="s">
        <v>13</v>
      </c>
      <c r="F228" s="98" t="s">
        <v>242</v>
      </c>
      <c r="J228" s="122">
        <f>+J161+J192</f>
        <v>3745350252.66</v>
      </c>
    </row>
    <row r="229" spans="6:10" ht="12.75">
      <c r="F229" s="98" t="s">
        <v>243</v>
      </c>
      <c r="J229" s="118">
        <f>+J208</f>
        <v>0</v>
      </c>
    </row>
    <row r="230" spans="6:10" ht="12.75">
      <c r="F230" s="98" t="s">
        <v>30</v>
      </c>
      <c r="J230" s="122">
        <f>+J214</f>
        <v>432435152.24</v>
      </c>
    </row>
    <row r="231" spans="5:10" ht="12.75">
      <c r="E231" s="98" t="s">
        <v>245</v>
      </c>
      <c r="F231" s="121" t="s">
        <v>246</v>
      </c>
      <c r="G231" s="121"/>
      <c r="H231" s="122"/>
      <c r="I231" s="122"/>
      <c r="J231" s="122">
        <f>SUM(J226:J230)</f>
        <v>11457449242.586498</v>
      </c>
    </row>
    <row r="233" ht="12.75">
      <c r="J233" s="122"/>
    </row>
    <row r="235" spans="6:11" ht="12.75">
      <c r="F235" s="115"/>
      <c r="G235" s="115"/>
      <c r="H235" s="118"/>
      <c r="I235" s="118"/>
      <c r="J235" s="118"/>
      <c r="K235" s="121"/>
    </row>
    <row r="236" ht="12.75">
      <c r="J236" s="157"/>
    </row>
    <row r="237" ht="12.75">
      <c r="J237" s="157"/>
    </row>
  </sheetData>
  <sheetProtection/>
  <mergeCells count="6">
    <mergeCell ref="A1:J1"/>
    <mergeCell ref="A2:J2"/>
    <mergeCell ref="A3:J3"/>
    <mergeCell ref="A5:J5"/>
    <mergeCell ref="A10:D10"/>
    <mergeCell ref="F10:J10"/>
  </mergeCells>
  <printOptions/>
  <pageMargins left="0.7480314960629921" right="0.7480314960629921" top="0.984251968503937" bottom="0.984251968503937" header="0" footer="0"/>
  <pageSetup horizontalDpi="300" verticalDpi="300" orientation="portrait" scale="48" r:id="rId1"/>
</worksheet>
</file>

<file path=xl/worksheets/sheet4.xml><?xml version="1.0" encoding="utf-8"?>
<worksheet xmlns="http://schemas.openxmlformats.org/spreadsheetml/2006/main" xmlns:r="http://schemas.openxmlformats.org/officeDocument/2006/relationships">
  <dimension ref="A1:M645"/>
  <sheetViews>
    <sheetView view="pageBreakPreview" zoomScale="75" zoomScaleNormal="75" zoomScaleSheetLayoutView="75" zoomScalePageLayoutView="0" workbookViewId="0" topLeftCell="G568">
      <selection activeCell="G592" sqref="G592"/>
    </sheetView>
  </sheetViews>
  <sheetFormatPr defaultColWidth="11.421875" defaultRowHeight="12.75"/>
  <cols>
    <col min="1" max="1" width="21.28125" style="415" customWidth="1"/>
    <col min="2" max="2" width="69.421875" style="415" bestFit="1" customWidth="1"/>
    <col min="3" max="3" width="25.7109375" style="163" customWidth="1"/>
    <col min="4" max="4" width="4.7109375" style="163" customWidth="1"/>
    <col min="5" max="5" width="5.57421875" style="163" customWidth="1"/>
    <col min="6" max="6" width="4.7109375" style="163" customWidth="1"/>
    <col min="7" max="7" width="56.140625" style="416" bestFit="1" customWidth="1"/>
    <col min="8" max="8" width="25.7109375" style="417" customWidth="1"/>
    <col min="9" max="10" width="25.7109375" style="162" customWidth="1"/>
    <col min="11" max="11" width="19.140625" style="161" customWidth="1"/>
    <col min="12" max="12" width="17.7109375" style="162" bestFit="1" customWidth="1"/>
    <col min="13" max="13" width="20.140625" style="163" bestFit="1" customWidth="1"/>
    <col min="14" max="16384" width="11.421875" style="163" customWidth="1"/>
  </cols>
  <sheetData>
    <row r="1" spans="1:10" ht="12.75">
      <c r="A1" s="508" t="s">
        <v>0</v>
      </c>
      <c r="B1" s="509"/>
      <c r="C1" s="509"/>
      <c r="D1" s="509"/>
      <c r="E1" s="509"/>
      <c r="F1" s="509"/>
      <c r="G1" s="509"/>
      <c r="H1" s="510"/>
      <c r="I1" s="160"/>
      <c r="J1" s="160"/>
    </row>
    <row r="2" spans="1:10" ht="12.75">
      <c r="A2" s="511" t="s">
        <v>355</v>
      </c>
      <c r="B2" s="512"/>
      <c r="C2" s="512"/>
      <c r="D2" s="512"/>
      <c r="E2" s="512"/>
      <c r="F2" s="512"/>
      <c r="G2" s="512"/>
      <c r="H2" s="513"/>
      <c r="I2" s="160"/>
      <c r="J2" s="160"/>
    </row>
    <row r="3" spans="1:10" ht="12.75">
      <c r="A3" s="511" t="s">
        <v>559</v>
      </c>
      <c r="B3" s="512"/>
      <c r="C3" s="512"/>
      <c r="D3" s="512"/>
      <c r="E3" s="512"/>
      <c r="F3" s="512"/>
      <c r="G3" s="512"/>
      <c r="H3" s="513"/>
      <c r="I3" s="160"/>
      <c r="J3" s="160"/>
    </row>
    <row r="4" spans="1:10" ht="12.75">
      <c r="A4" s="511" t="s">
        <v>214</v>
      </c>
      <c r="B4" s="512"/>
      <c r="C4" s="512"/>
      <c r="D4" s="512"/>
      <c r="E4" s="512"/>
      <c r="F4" s="512"/>
      <c r="G4" s="512"/>
      <c r="H4" s="513"/>
      <c r="I4" s="160"/>
      <c r="J4" s="160"/>
    </row>
    <row r="5" spans="1:10" ht="12.75">
      <c r="A5" s="511" t="s">
        <v>215</v>
      </c>
      <c r="B5" s="512"/>
      <c r="C5" s="512"/>
      <c r="D5" s="512"/>
      <c r="E5" s="512"/>
      <c r="F5" s="512"/>
      <c r="G5" s="512"/>
      <c r="H5" s="513"/>
      <c r="I5" s="160"/>
      <c r="J5" s="160"/>
    </row>
    <row r="6" spans="1:10" ht="13.5" thickBot="1">
      <c r="A6" s="165"/>
      <c r="B6" s="166"/>
      <c r="C6" s="167"/>
      <c r="D6" s="167"/>
      <c r="E6" s="167"/>
      <c r="F6" s="167"/>
      <c r="G6" s="168"/>
      <c r="H6" s="169"/>
      <c r="I6" s="170"/>
      <c r="J6" s="170"/>
    </row>
    <row r="7" spans="1:10" ht="105.75" customHeight="1" thickBot="1">
      <c r="A7" s="171" t="s">
        <v>1</v>
      </c>
      <c r="B7" s="158" t="s">
        <v>216</v>
      </c>
      <c r="C7" s="158" t="s">
        <v>217</v>
      </c>
      <c r="D7" s="172" t="s">
        <v>218</v>
      </c>
      <c r="E7" s="173" t="s">
        <v>219</v>
      </c>
      <c r="F7" s="172" t="s">
        <v>220</v>
      </c>
      <c r="G7" s="159" t="s">
        <v>221</v>
      </c>
      <c r="H7" s="174" t="s">
        <v>217</v>
      </c>
      <c r="I7" s="160"/>
      <c r="J7" s="160"/>
    </row>
    <row r="8" spans="1:10" ht="34.5" customHeight="1" hidden="1">
      <c r="A8" s="175" t="s">
        <v>13</v>
      </c>
      <c r="B8" s="176" t="s">
        <v>13</v>
      </c>
      <c r="C8" s="177"/>
      <c r="D8" s="159"/>
      <c r="E8" s="159"/>
      <c r="F8" s="159"/>
      <c r="G8" s="178"/>
      <c r="H8" s="179"/>
      <c r="I8" s="170"/>
      <c r="J8" s="170"/>
    </row>
    <row r="9" spans="1:10" ht="13.5" hidden="1" thickBot="1">
      <c r="A9" s="180" t="str">
        <f>+'[3]Clasific. Económica de Ingresos'!A16</f>
        <v>1.1.2.1.01.00.0.0.000</v>
      </c>
      <c r="B9" s="181" t="s">
        <v>574</v>
      </c>
      <c r="C9" s="182">
        <f>SUM('[3]Clasific. Económica de Ingresos'!C16)</f>
        <v>0</v>
      </c>
      <c r="D9" s="160"/>
      <c r="E9" s="160"/>
      <c r="F9" s="160"/>
      <c r="G9" s="183"/>
      <c r="H9" s="184"/>
      <c r="I9" s="185"/>
      <c r="J9" s="185"/>
    </row>
    <row r="10" spans="1:13" ht="13.5" hidden="1" thickBot="1">
      <c r="A10" s="164"/>
      <c r="B10" s="160"/>
      <c r="C10" s="182"/>
      <c r="D10" s="160" t="s">
        <v>222</v>
      </c>
      <c r="E10" s="160" t="s">
        <v>223</v>
      </c>
      <c r="F10" s="160" t="s">
        <v>224</v>
      </c>
      <c r="G10" s="183" t="s">
        <v>418</v>
      </c>
      <c r="H10" s="186">
        <f>+C9*0.1</f>
        <v>0</v>
      </c>
      <c r="I10" s="185"/>
      <c r="J10" s="187"/>
      <c r="M10" s="188"/>
    </row>
    <row r="11" spans="1:13" ht="13.5" hidden="1" thickBot="1">
      <c r="A11" s="164"/>
      <c r="B11" s="160"/>
      <c r="C11" s="182"/>
      <c r="D11" s="160" t="s">
        <v>222</v>
      </c>
      <c r="E11" s="160" t="s">
        <v>225</v>
      </c>
      <c r="F11" s="160" t="s">
        <v>224</v>
      </c>
      <c r="G11" s="183" t="str">
        <f>+'[3]ProgramaI'!B24</f>
        <v>Aporte Junta Admva.Registro Nac. Ley 7509y 7729</v>
      </c>
      <c r="H11" s="186">
        <v>0</v>
      </c>
      <c r="I11" s="185"/>
      <c r="J11" s="185"/>
      <c r="K11" s="189"/>
      <c r="M11" s="188"/>
    </row>
    <row r="12" spans="1:13" ht="13.5" hidden="1" thickBot="1">
      <c r="A12" s="164"/>
      <c r="B12" s="160"/>
      <c r="C12" s="182"/>
      <c r="D12" s="160" t="s">
        <v>222</v>
      </c>
      <c r="E12" s="160" t="s">
        <v>225</v>
      </c>
      <c r="F12" s="160" t="s">
        <v>224</v>
      </c>
      <c r="G12" s="183" t="str">
        <f>+'[3]ProgramaI'!B29</f>
        <v>Juntas de Educación, Ley 7509 y 7729</v>
      </c>
      <c r="H12" s="186">
        <v>0</v>
      </c>
      <c r="I12" s="185"/>
      <c r="J12" s="185"/>
      <c r="M12" s="188"/>
    </row>
    <row r="13" spans="1:13" ht="15" customHeight="1" hidden="1">
      <c r="A13" s="164"/>
      <c r="B13" s="160"/>
      <c r="C13" s="182"/>
      <c r="D13" s="160" t="s">
        <v>222</v>
      </c>
      <c r="E13" s="160" t="s">
        <v>225</v>
      </c>
      <c r="F13" s="160" t="s">
        <v>224</v>
      </c>
      <c r="G13" s="190" t="str">
        <f>+'[3]ProgramaI'!B22</f>
        <v>Organo Normalización Técnica M.de Hacienda </v>
      </c>
      <c r="H13" s="186">
        <v>0</v>
      </c>
      <c r="I13" s="185"/>
      <c r="J13" s="185"/>
      <c r="M13" s="188"/>
    </row>
    <row r="14" spans="1:13" ht="13.5" hidden="1" thickBot="1">
      <c r="A14" s="164"/>
      <c r="B14" s="160"/>
      <c r="C14" s="182"/>
      <c r="D14" s="160" t="s">
        <v>226</v>
      </c>
      <c r="E14" s="160" t="s">
        <v>223</v>
      </c>
      <c r="F14" s="160"/>
      <c r="G14" s="183" t="str">
        <f>+'[3]Egresos Programa II General'!B11</f>
        <v>Aseo de Vías y Sitios Públicos</v>
      </c>
      <c r="H14" s="186">
        <v>0</v>
      </c>
      <c r="I14" s="185"/>
      <c r="J14" s="185"/>
      <c r="K14" s="191"/>
      <c r="M14" s="188"/>
    </row>
    <row r="15" spans="1:13" ht="13.5" hidden="1" thickBot="1">
      <c r="A15" s="164"/>
      <c r="B15" s="160"/>
      <c r="C15" s="182"/>
      <c r="D15" s="160" t="s">
        <v>226</v>
      </c>
      <c r="E15" s="160" t="s">
        <v>229</v>
      </c>
      <c r="F15" s="160"/>
      <c r="G15" s="183" t="str">
        <f>+'[3]Egresos Programa II General'!B13</f>
        <v>Recolección de Basuras</v>
      </c>
      <c r="H15" s="186">
        <v>0</v>
      </c>
      <c r="I15" s="185"/>
      <c r="J15" s="185"/>
      <c r="K15" s="191"/>
      <c r="M15" s="188"/>
    </row>
    <row r="16" spans="1:13" ht="13.5" hidden="1" thickBot="1">
      <c r="A16" s="164"/>
      <c r="B16" s="160"/>
      <c r="C16" s="182"/>
      <c r="D16" s="160" t="s">
        <v>226</v>
      </c>
      <c r="E16" s="160" t="s">
        <v>237</v>
      </c>
      <c r="F16" s="160"/>
      <c r="G16" s="183" t="str">
        <f>+'[3]Egresos Programa II General'!B15</f>
        <v>Parques Obras de Ornato</v>
      </c>
      <c r="H16" s="186">
        <v>0</v>
      </c>
      <c r="I16" s="185"/>
      <c r="J16" s="185"/>
      <c r="K16" s="191"/>
      <c r="M16" s="188"/>
    </row>
    <row r="17" spans="1:13" ht="13.5" hidden="1" thickBot="1">
      <c r="A17" s="164"/>
      <c r="B17" s="160"/>
      <c r="C17" s="182"/>
      <c r="D17" s="160" t="s">
        <v>226</v>
      </c>
      <c r="E17" s="160" t="s">
        <v>231</v>
      </c>
      <c r="F17" s="160"/>
      <c r="G17" s="183" t="str">
        <f>+'[3]Egresos Programa II General'!B19</f>
        <v>Mercados, Plazas y Ferias</v>
      </c>
      <c r="H17" s="186">
        <v>0</v>
      </c>
      <c r="I17" s="185"/>
      <c r="J17" s="185"/>
      <c r="K17" s="191"/>
      <c r="M17" s="188"/>
    </row>
    <row r="18" spans="1:10" ht="13.5" hidden="1" thickBot="1">
      <c r="A18" s="164"/>
      <c r="B18" s="160"/>
      <c r="C18" s="182"/>
      <c r="D18" s="160" t="s">
        <v>226</v>
      </c>
      <c r="E18" s="160" t="s">
        <v>227</v>
      </c>
      <c r="F18" s="160" t="s">
        <v>224</v>
      </c>
      <c r="G18" s="183" t="str">
        <f>+'[3]Egresos Programa II General'!B21</f>
        <v>Educativos, Culturales y Deportivos</v>
      </c>
      <c r="H18" s="186">
        <v>0</v>
      </c>
      <c r="I18" s="185"/>
      <c r="J18" s="185"/>
    </row>
    <row r="19" spans="1:10" ht="13.5" hidden="1" thickBot="1">
      <c r="A19" s="164"/>
      <c r="B19" s="160"/>
      <c r="C19" s="182"/>
      <c r="D19" s="160" t="s">
        <v>226</v>
      </c>
      <c r="E19" s="160">
        <v>10</v>
      </c>
      <c r="F19" s="160"/>
      <c r="G19" s="183" t="str">
        <f>+'[3]Egresos Programa II General'!B23</f>
        <v>Servicios Sociales Complementarios</v>
      </c>
      <c r="H19" s="186">
        <v>0</v>
      </c>
      <c r="I19" s="185"/>
      <c r="J19" s="185"/>
    </row>
    <row r="20" spans="1:10" ht="13.5" hidden="1" thickBot="1">
      <c r="A20" s="164"/>
      <c r="B20" s="160"/>
      <c r="C20" s="182"/>
      <c r="D20" s="160" t="s">
        <v>226</v>
      </c>
      <c r="E20" s="160">
        <v>11</v>
      </c>
      <c r="F20" s="160"/>
      <c r="G20" s="183" t="s">
        <v>248</v>
      </c>
      <c r="H20" s="186">
        <v>0</v>
      </c>
      <c r="I20" s="185"/>
      <c r="J20" s="185"/>
    </row>
    <row r="21" spans="1:10" ht="13.5" hidden="1" thickBot="1">
      <c r="A21" s="164"/>
      <c r="B21" s="160"/>
      <c r="C21" s="182"/>
      <c r="D21" s="160" t="s">
        <v>226</v>
      </c>
      <c r="E21" s="160">
        <v>13</v>
      </c>
      <c r="F21" s="160"/>
      <c r="G21" s="183" t="str">
        <f>+'[3]Egresos Programa II General'!B27</f>
        <v>Alcantarillados Sanitarios</v>
      </c>
      <c r="H21" s="186">
        <v>0</v>
      </c>
      <c r="I21" s="185"/>
      <c r="J21" s="185"/>
    </row>
    <row r="22" spans="1:10" ht="13.5" hidden="1" thickBot="1">
      <c r="A22" s="164"/>
      <c r="B22" s="160"/>
      <c r="C22" s="182"/>
      <c r="D22" s="160" t="s">
        <v>226</v>
      </c>
      <c r="E22" s="160">
        <v>18</v>
      </c>
      <c r="F22" s="160"/>
      <c r="G22" s="183" t="str">
        <f>+'[3]Egresos Programa II General'!B29</f>
        <v>Reparaciones Menores de Maquinaria y Equipo</v>
      </c>
      <c r="H22" s="186">
        <v>0</v>
      </c>
      <c r="I22" s="185"/>
      <c r="J22" s="185"/>
    </row>
    <row r="23" spans="1:13" ht="13.5" hidden="1" thickBot="1">
      <c r="A23" s="164"/>
      <c r="B23" s="160"/>
      <c r="C23" s="182"/>
      <c r="D23" s="160" t="s">
        <v>226</v>
      </c>
      <c r="E23" s="160">
        <v>23</v>
      </c>
      <c r="F23" s="160"/>
      <c r="G23" s="183" t="str">
        <f>+'[3]Egresos Programa II General'!B31</f>
        <v>Seguridad y Vigilancia en la Comunidad</v>
      </c>
      <c r="H23" s="186">
        <v>0</v>
      </c>
      <c r="I23" s="185"/>
      <c r="J23" s="185"/>
      <c r="M23" s="162"/>
    </row>
    <row r="24" spans="1:10" ht="13.5" hidden="1" thickBot="1">
      <c r="A24" s="164"/>
      <c r="B24" s="160"/>
      <c r="C24" s="182"/>
      <c r="D24" s="160" t="s">
        <v>226</v>
      </c>
      <c r="E24" s="160">
        <v>25</v>
      </c>
      <c r="F24" s="160"/>
      <c r="G24" s="183" t="str">
        <f>+'[3]Egresos Programa II General'!B33</f>
        <v>Protección del Medio Ambiente</v>
      </c>
      <c r="H24" s="186">
        <v>0</v>
      </c>
      <c r="I24" s="185"/>
      <c r="J24" s="185"/>
    </row>
    <row r="25" spans="1:10" ht="13.5" hidden="1" thickBot="1">
      <c r="A25" s="164"/>
      <c r="B25" s="160"/>
      <c r="C25" s="182"/>
      <c r="D25" s="160" t="s">
        <v>226</v>
      </c>
      <c r="E25" s="160">
        <v>27</v>
      </c>
      <c r="F25" s="160"/>
      <c r="G25" s="183" t="s">
        <v>575</v>
      </c>
      <c r="H25" s="186">
        <f>+'[3]Egresos Programa II General'!C35</f>
        <v>0</v>
      </c>
      <c r="I25" s="185"/>
      <c r="J25" s="185"/>
    </row>
    <row r="26" spans="1:10" ht="13.5" hidden="1" thickBot="1">
      <c r="A26" s="164"/>
      <c r="B26" s="160"/>
      <c r="C26" s="182"/>
      <c r="D26" s="160" t="s">
        <v>226</v>
      </c>
      <c r="E26" s="160">
        <v>28</v>
      </c>
      <c r="F26" s="160"/>
      <c r="G26" s="183" t="str">
        <f>+'[3]Egresos Programa II General'!B37</f>
        <v>Atención Emergencias Cantonales</v>
      </c>
      <c r="H26" s="186">
        <v>0</v>
      </c>
      <c r="I26" s="185"/>
      <c r="J26" s="185"/>
    </row>
    <row r="27" spans="1:10" ht="13.5" hidden="1" thickBot="1">
      <c r="A27" s="164"/>
      <c r="B27" s="160"/>
      <c r="C27" s="182"/>
      <c r="D27" s="160" t="s">
        <v>226</v>
      </c>
      <c r="E27" s="160">
        <v>29</v>
      </c>
      <c r="F27" s="160"/>
      <c r="G27" s="183" t="s">
        <v>408</v>
      </c>
      <c r="H27" s="186">
        <v>0</v>
      </c>
      <c r="I27" s="192"/>
      <c r="J27" s="192"/>
    </row>
    <row r="28" spans="1:10" ht="13.5" hidden="1" thickBot="1">
      <c r="A28" s="164"/>
      <c r="B28" s="160"/>
      <c r="C28" s="182"/>
      <c r="D28" s="160" t="s">
        <v>226</v>
      </c>
      <c r="E28" s="160">
        <v>30</v>
      </c>
      <c r="F28" s="160"/>
      <c r="G28" s="183" t="s">
        <v>409</v>
      </c>
      <c r="H28" s="186">
        <v>0</v>
      </c>
      <c r="I28" s="185"/>
      <c r="J28" s="185"/>
    </row>
    <row r="29" spans="1:10" ht="13.5" hidden="1" thickBot="1">
      <c r="A29" s="164"/>
      <c r="B29" s="160"/>
      <c r="C29" s="182"/>
      <c r="D29" s="160" t="s">
        <v>226</v>
      </c>
      <c r="E29" s="160">
        <v>31</v>
      </c>
      <c r="F29" s="160"/>
      <c r="G29" s="183" t="str">
        <f>+'[3]Egresos Programa II General'!B43</f>
        <v>Aporte en Especie para Servicios Y Proyectos Comunitarios</v>
      </c>
      <c r="H29" s="186">
        <v>0</v>
      </c>
      <c r="I29" s="185"/>
      <c r="J29" s="185"/>
    </row>
    <row r="30" spans="1:10" ht="13.5" hidden="1" thickBot="1">
      <c r="A30" s="164"/>
      <c r="B30" s="160"/>
      <c r="C30" s="182"/>
      <c r="D30" s="160" t="s">
        <v>228</v>
      </c>
      <c r="E30" s="160" t="s">
        <v>223</v>
      </c>
      <c r="F30" s="160" t="s">
        <v>223</v>
      </c>
      <c r="G30" s="193" t="str">
        <f>+'[3]Egresos Programa III General'!B13</f>
        <v>III-01-01</v>
      </c>
      <c r="H30" s="186">
        <f>+'[3]Egresos Programa III General'!C13</f>
        <v>0</v>
      </c>
      <c r="I30" s="185"/>
      <c r="J30" s="185"/>
    </row>
    <row r="31" spans="1:10" ht="13.5" hidden="1" thickBot="1">
      <c r="A31" s="164"/>
      <c r="B31" s="160"/>
      <c r="C31" s="182"/>
      <c r="D31" s="160" t="s">
        <v>228</v>
      </c>
      <c r="E31" s="160" t="s">
        <v>223</v>
      </c>
      <c r="F31" s="160" t="s">
        <v>230</v>
      </c>
      <c r="G31" s="183" t="s">
        <v>410</v>
      </c>
      <c r="H31" s="186"/>
      <c r="I31" s="185"/>
      <c r="J31" s="185"/>
    </row>
    <row r="32" spans="1:10" ht="13.5" hidden="1" thickBot="1">
      <c r="A32" s="164"/>
      <c r="B32" s="160"/>
      <c r="C32" s="182"/>
      <c r="D32" s="160" t="s">
        <v>228</v>
      </c>
      <c r="E32" s="160" t="s">
        <v>223</v>
      </c>
      <c r="F32" s="160" t="s">
        <v>229</v>
      </c>
      <c r="G32" s="193" t="str">
        <f>+'[3]Egresos Programa III General'!B14</f>
        <v>III-01-02</v>
      </c>
      <c r="H32" s="186">
        <f>+'[3]Egresos Programa III General'!C14</f>
        <v>0</v>
      </c>
      <c r="I32" s="185"/>
      <c r="J32" s="185"/>
    </row>
    <row r="33" spans="1:10" ht="30" customHeight="1" hidden="1">
      <c r="A33" s="164"/>
      <c r="B33" s="160"/>
      <c r="C33" s="182"/>
      <c r="D33" s="160" t="s">
        <v>228</v>
      </c>
      <c r="E33" s="160" t="s">
        <v>223</v>
      </c>
      <c r="F33" s="160" t="s">
        <v>230</v>
      </c>
      <c r="G33" s="193" t="str">
        <f>+'[3]Egresos Programa III General'!B15</f>
        <v>III-01-03</v>
      </c>
      <c r="H33" s="186">
        <f>+'[3]Egresos Programa III General'!C15</f>
        <v>0</v>
      </c>
      <c r="I33" s="185"/>
      <c r="J33" s="185"/>
    </row>
    <row r="34" spans="1:11" ht="13.5" hidden="1" thickBot="1">
      <c r="A34" s="164"/>
      <c r="B34" s="160"/>
      <c r="C34" s="182"/>
      <c r="D34" s="160" t="s">
        <v>228</v>
      </c>
      <c r="E34" s="160" t="s">
        <v>229</v>
      </c>
      <c r="F34" s="160" t="s">
        <v>223</v>
      </c>
      <c r="G34" s="183" t="s">
        <v>411</v>
      </c>
      <c r="H34" s="186">
        <v>0</v>
      </c>
      <c r="I34" s="185"/>
      <c r="J34" s="185"/>
      <c r="K34" s="194"/>
    </row>
    <row r="35" spans="1:10" ht="13.5" hidden="1" thickBot="1">
      <c r="A35" s="164"/>
      <c r="B35" s="160"/>
      <c r="C35" s="182"/>
      <c r="D35" s="160" t="s">
        <v>228</v>
      </c>
      <c r="E35" s="160" t="s">
        <v>229</v>
      </c>
      <c r="F35" s="160" t="s">
        <v>229</v>
      </c>
      <c r="G35" s="183" t="s">
        <v>249</v>
      </c>
      <c r="H35" s="186">
        <f>+'[3]Egresos Programa III General'!C42</f>
        <v>0</v>
      </c>
      <c r="I35" s="185"/>
      <c r="J35" s="185"/>
    </row>
    <row r="36" spans="1:10" ht="13.5" hidden="1" thickBot="1">
      <c r="A36" s="164"/>
      <c r="B36" s="160"/>
      <c r="C36" s="182"/>
      <c r="D36" s="160" t="s">
        <v>228</v>
      </c>
      <c r="E36" s="160" t="s">
        <v>229</v>
      </c>
      <c r="F36" s="160" t="s">
        <v>230</v>
      </c>
      <c r="G36" s="183" t="s">
        <v>412</v>
      </c>
      <c r="H36" s="186">
        <v>0</v>
      </c>
      <c r="I36" s="185"/>
      <c r="J36" s="185"/>
    </row>
    <row r="37" spans="1:10" ht="13.5" hidden="1" thickBot="1">
      <c r="A37" s="164"/>
      <c r="B37" s="160"/>
      <c r="C37" s="182"/>
      <c r="D37" s="160" t="s">
        <v>228</v>
      </c>
      <c r="E37" s="160" t="s">
        <v>229</v>
      </c>
      <c r="F37" s="160" t="s">
        <v>225</v>
      </c>
      <c r="G37" s="183" t="str">
        <f>+'[3]Egresos Programa III General'!B44</f>
        <v>III-02-04</v>
      </c>
      <c r="H37" s="186">
        <f>+'[3]Egresos Programa III General'!C44</f>
        <v>0</v>
      </c>
      <c r="I37" s="185"/>
      <c r="J37" s="185"/>
    </row>
    <row r="38" spans="1:10" ht="13.5" hidden="1" thickBot="1">
      <c r="A38" s="164"/>
      <c r="B38" s="160"/>
      <c r="C38" s="182"/>
      <c r="D38" s="160" t="s">
        <v>228</v>
      </c>
      <c r="E38" s="160" t="s">
        <v>229</v>
      </c>
      <c r="F38" s="160" t="s">
        <v>237</v>
      </c>
      <c r="G38" s="183" t="str">
        <f>+'[3]Egresos Programa III General'!B45</f>
        <v>Construcción puente aéreo en el INVU Las Cañas</v>
      </c>
      <c r="H38" s="186">
        <v>0</v>
      </c>
      <c r="I38" s="185"/>
      <c r="J38" s="185"/>
    </row>
    <row r="39" spans="1:10" ht="26.25" hidden="1" thickBot="1">
      <c r="A39" s="164"/>
      <c r="B39" s="195"/>
      <c r="C39" s="182"/>
      <c r="D39" s="160" t="s">
        <v>228</v>
      </c>
      <c r="E39" s="160" t="s">
        <v>229</v>
      </c>
      <c r="F39" s="160" t="s">
        <v>225</v>
      </c>
      <c r="G39" s="196" t="str">
        <f>+'[3]Egresos Programa III General'!B46</f>
        <v>Construcción de Rampas de Acceso y Señalización Vial Puentes Carbonal y Tenería </v>
      </c>
      <c r="H39" s="186">
        <v>0</v>
      </c>
      <c r="I39" s="197"/>
      <c r="J39" s="197"/>
    </row>
    <row r="40" spans="1:10" ht="13.5" hidden="1" thickBot="1">
      <c r="A40" s="164"/>
      <c r="B40" s="160"/>
      <c r="C40" s="182"/>
      <c r="D40" s="160" t="s">
        <v>228</v>
      </c>
      <c r="E40" s="160" t="s">
        <v>237</v>
      </c>
      <c r="F40" s="160" t="s">
        <v>229</v>
      </c>
      <c r="G40" s="196" t="str">
        <f>+'[3]Egresos Programa III General'!B72</f>
        <v>III-05-04</v>
      </c>
      <c r="H40" s="186">
        <f>'[3]Egresos Programa III General'!C72</f>
        <v>0</v>
      </c>
      <c r="J40" s="198"/>
    </row>
    <row r="41" spans="1:10" ht="13.5" hidden="1" thickBot="1">
      <c r="A41" s="164"/>
      <c r="B41" s="160"/>
      <c r="C41" s="182"/>
      <c r="D41" s="160" t="s">
        <v>228</v>
      </c>
      <c r="E41" s="160" t="s">
        <v>237</v>
      </c>
      <c r="F41" s="160" t="s">
        <v>225</v>
      </c>
      <c r="G41" s="183" t="str">
        <f>+'[3]Egresos Programa III General'!B74</f>
        <v>III-05-06</v>
      </c>
      <c r="H41" s="184">
        <f>+'[3]Egresos Programa III General'!C74</f>
        <v>0</v>
      </c>
      <c r="J41" s="198"/>
    </row>
    <row r="42" spans="1:10" ht="30.75" customHeight="1" hidden="1">
      <c r="A42" s="164"/>
      <c r="B42" s="195"/>
      <c r="C42" s="182"/>
      <c r="D42" s="160" t="s">
        <v>228</v>
      </c>
      <c r="E42" s="160" t="s">
        <v>237</v>
      </c>
      <c r="F42" s="160" t="s">
        <v>237</v>
      </c>
      <c r="G42" s="196" t="str">
        <f>+'[3]Egresos Programa III General'!B76</f>
        <v>III-05-08</v>
      </c>
      <c r="H42" s="186">
        <f>+'[3]Egresos Programa III General'!C76</f>
        <v>0</v>
      </c>
      <c r="I42" s="197"/>
      <c r="J42" s="197"/>
    </row>
    <row r="43" spans="1:10" ht="30.75" customHeight="1" hidden="1">
      <c r="A43" s="164"/>
      <c r="B43" s="195"/>
      <c r="C43" s="182"/>
      <c r="D43" s="160" t="s">
        <v>228</v>
      </c>
      <c r="E43" s="160" t="s">
        <v>237</v>
      </c>
      <c r="F43" s="160" t="s">
        <v>231</v>
      </c>
      <c r="G43" s="196" t="str">
        <f>+'[3]Egresos Programa III General'!B79</f>
        <v>Ley 8316 Mejoras Sistema Pluvial la Julieta</v>
      </c>
      <c r="H43" s="186">
        <v>0</v>
      </c>
      <c r="I43" s="197"/>
      <c r="J43" s="197"/>
    </row>
    <row r="44" spans="1:10" ht="27" customHeight="1" hidden="1">
      <c r="A44" s="164"/>
      <c r="B44" s="160"/>
      <c r="C44" s="182"/>
      <c r="D44" s="160" t="s">
        <v>228</v>
      </c>
      <c r="E44" s="160" t="s">
        <v>233</v>
      </c>
      <c r="F44" s="160" t="s">
        <v>223</v>
      </c>
      <c r="G44" s="183" t="s">
        <v>413</v>
      </c>
      <c r="H44" s="186">
        <v>0</v>
      </c>
      <c r="I44" s="185"/>
      <c r="J44" s="185"/>
    </row>
    <row r="45" spans="1:10" ht="13.5" hidden="1" thickBot="1">
      <c r="A45" s="164"/>
      <c r="B45" s="160"/>
      <c r="C45" s="182"/>
      <c r="D45" s="160" t="s">
        <v>228</v>
      </c>
      <c r="E45" s="160" t="s">
        <v>233</v>
      </c>
      <c r="F45" s="160" t="s">
        <v>230</v>
      </c>
      <c r="G45" s="193" t="str">
        <f>+'[3]Egresos Programa III General'!B110</f>
        <v>III-06-04</v>
      </c>
      <c r="H45" s="186">
        <f>+'[3]Egresos Programa III General'!C110</f>
        <v>0</v>
      </c>
      <c r="I45" s="185"/>
      <c r="J45" s="185"/>
    </row>
    <row r="46" spans="1:10" ht="13.5" hidden="1" thickBot="1">
      <c r="A46" s="164"/>
      <c r="B46" s="160"/>
      <c r="C46" s="182"/>
      <c r="D46" s="160" t="s">
        <v>228</v>
      </c>
      <c r="E46" s="160" t="s">
        <v>233</v>
      </c>
      <c r="F46" s="160" t="s">
        <v>237</v>
      </c>
      <c r="G46" s="193" t="str">
        <f>+'[3]Egresos Programa III General'!B112</f>
        <v>III-06-06</v>
      </c>
      <c r="H46" s="199">
        <v>0</v>
      </c>
      <c r="I46" s="197"/>
      <c r="J46" s="197"/>
    </row>
    <row r="47" spans="1:10" ht="13.5" hidden="1" thickBot="1">
      <c r="A47" s="164"/>
      <c r="B47" s="160"/>
      <c r="C47" s="182"/>
      <c r="D47" s="160" t="s">
        <v>228</v>
      </c>
      <c r="E47" s="160" t="s">
        <v>233</v>
      </c>
      <c r="F47" s="160" t="s">
        <v>233</v>
      </c>
      <c r="G47" s="193" t="str">
        <f>+'[3]Egresos Programa III General'!B113</f>
        <v>III-06-07</v>
      </c>
      <c r="H47" s="186">
        <f>+'[3]Egresos Programa III General'!C113</f>
        <v>0</v>
      </c>
      <c r="I47" s="185"/>
      <c r="J47" s="185"/>
    </row>
    <row r="48" spans="1:10" ht="13.5" hidden="1" thickBot="1">
      <c r="A48" s="164"/>
      <c r="B48" s="160"/>
      <c r="C48" s="182"/>
      <c r="D48" s="160" t="s">
        <v>228</v>
      </c>
      <c r="E48" s="160" t="s">
        <v>233</v>
      </c>
      <c r="F48" s="160" t="s">
        <v>231</v>
      </c>
      <c r="G48" s="193" t="str">
        <f>+'[3]Egresos Programa III General'!B114</f>
        <v>III-06-08</v>
      </c>
      <c r="H48" s="186">
        <f>+'[3]Egresos Programa III General'!C114</f>
        <v>0</v>
      </c>
      <c r="I48" s="185"/>
      <c r="J48" s="185"/>
    </row>
    <row r="49" spans="1:10" ht="13.5" hidden="1" thickBot="1">
      <c r="A49" s="164"/>
      <c r="B49" s="160"/>
      <c r="C49" s="182"/>
      <c r="D49" s="160" t="s">
        <v>228</v>
      </c>
      <c r="E49" s="160" t="s">
        <v>233</v>
      </c>
      <c r="F49" s="160" t="s">
        <v>314</v>
      </c>
      <c r="G49" s="193" t="str">
        <f>+'[3]Egresos Programa III General'!B115</f>
        <v>III-06-09</v>
      </c>
      <c r="H49" s="186">
        <f>+'[3]Egresos Programa III General'!C115</f>
        <v>0</v>
      </c>
      <c r="I49" s="185"/>
      <c r="J49" s="185"/>
    </row>
    <row r="50" spans="1:10" ht="13.5" hidden="1" thickBot="1">
      <c r="A50" s="164"/>
      <c r="B50" s="160"/>
      <c r="C50" s="182"/>
      <c r="D50" s="160" t="s">
        <v>228</v>
      </c>
      <c r="E50" s="160" t="s">
        <v>233</v>
      </c>
      <c r="F50" s="160" t="s">
        <v>227</v>
      </c>
      <c r="G50" s="183" t="str">
        <f>+'[3]Egresos Programa III General'!B116</f>
        <v>III-06-10</v>
      </c>
      <c r="H50" s="186">
        <f>+'[3]Egresos Programa III General'!C116</f>
        <v>0</v>
      </c>
      <c r="I50" s="185"/>
      <c r="J50" s="185"/>
    </row>
    <row r="51" spans="1:10" ht="13.5" hidden="1" thickBot="1">
      <c r="A51" s="164"/>
      <c r="B51" s="160"/>
      <c r="C51" s="182"/>
      <c r="D51" s="160" t="s">
        <v>228</v>
      </c>
      <c r="E51" s="160" t="s">
        <v>233</v>
      </c>
      <c r="F51" s="160">
        <v>10</v>
      </c>
      <c r="G51" s="193" t="str">
        <f>+'[3]Egresos Programa III General'!B117</f>
        <v>III-06-11</v>
      </c>
      <c r="H51" s="186">
        <f>+'[3]Egresos Programa III General'!C117</f>
        <v>0</v>
      </c>
      <c r="I51" s="185"/>
      <c r="J51" s="185"/>
    </row>
    <row r="52" spans="1:10" ht="13.5" hidden="1" thickBot="1">
      <c r="A52" s="164"/>
      <c r="B52" s="160"/>
      <c r="C52" s="182"/>
      <c r="D52" s="160" t="s">
        <v>228</v>
      </c>
      <c r="E52" s="160" t="s">
        <v>233</v>
      </c>
      <c r="F52" s="160">
        <v>11</v>
      </c>
      <c r="G52" s="193" t="str">
        <f>+'[3]Egresos Programa III General'!B118</f>
        <v>III-06-12</v>
      </c>
      <c r="H52" s="186">
        <f>+'[3]Egresos Programa III General'!C118</f>
        <v>0</v>
      </c>
      <c r="I52" s="185"/>
      <c r="J52" s="185"/>
    </row>
    <row r="53" spans="1:10" ht="13.5" hidden="1" thickBot="1">
      <c r="A53" s="164"/>
      <c r="B53" s="160"/>
      <c r="C53" s="182"/>
      <c r="D53" s="160" t="s">
        <v>228</v>
      </c>
      <c r="E53" s="160" t="s">
        <v>233</v>
      </c>
      <c r="F53" s="160">
        <v>14</v>
      </c>
      <c r="G53" s="193" t="str">
        <f>+'[3]Egresos Programa III General'!B121</f>
        <v>III-06-15</v>
      </c>
      <c r="H53" s="186">
        <f>+'[3]Egresos Programa III General'!C121</f>
        <v>0</v>
      </c>
      <c r="I53" s="185"/>
      <c r="J53" s="185"/>
    </row>
    <row r="54" spans="1:10" ht="13.5" hidden="1" thickBot="1">
      <c r="A54" s="164"/>
      <c r="B54" s="160"/>
      <c r="C54" s="182"/>
      <c r="D54" s="160" t="s">
        <v>228</v>
      </c>
      <c r="E54" s="160" t="s">
        <v>233</v>
      </c>
      <c r="F54" s="160">
        <v>15</v>
      </c>
      <c r="G54" s="193" t="str">
        <f>+'[3]Egresos Programa III General'!B122</f>
        <v>III-06-16</v>
      </c>
      <c r="H54" s="186">
        <f>+'[3]Egresos Programa III General'!C122</f>
        <v>0</v>
      </c>
      <c r="I54" s="185"/>
      <c r="J54" s="185"/>
    </row>
    <row r="55" spans="1:10" ht="13.5" hidden="1" thickBot="1">
      <c r="A55" s="164"/>
      <c r="B55" s="160"/>
      <c r="C55" s="182"/>
      <c r="D55" s="160" t="s">
        <v>228</v>
      </c>
      <c r="E55" s="160" t="s">
        <v>233</v>
      </c>
      <c r="F55" s="160">
        <v>16</v>
      </c>
      <c r="G55" s="193" t="str">
        <f>+'[3]Egresos Programa III General'!B123</f>
        <v>Plan Municipal de Gestion de Residuos</v>
      </c>
      <c r="H55" s="199">
        <v>0</v>
      </c>
      <c r="I55" s="197"/>
      <c r="J55" s="197"/>
    </row>
    <row r="56" spans="1:10" ht="26.25" hidden="1" thickBot="1">
      <c r="A56" s="164"/>
      <c r="B56" s="160"/>
      <c r="C56" s="182"/>
      <c r="D56" s="160" t="s">
        <v>228</v>
      </c>
      <c r="E56" s="160" t="s">
        <v>231</v>
      </c>
      <c r="F56" s="160"/>
      <c r="G56" s="193" t="s">
        <v>414</v>
      </c>
      <c r="H56" s="186">
        <v>0</v>
      </c>
      <c r="I56" s="185"/>
      <c r="J56" s="185"/>
    </row>
    <row r="57" spans="1:12" s="204" customFormat="1" ht="13.5" hidden="1" thickBot="1">
      <c r="A57" s="200"/>
      <c r="B57" s="201"/>
      <c r="C57" s="182"/>
      <c r="D57" s="160" t="s">
        <v>228</v>
      </c>
      <c r="E57" s="160" t="s">
        <v>231</v>
      </c>
      <c r="F57" s="160"/>
      <c r="G57" s="183" t="s">
        <v>415</v>
      </c>
      <c r="H57" s="186">
        <v>0</v>
      </c>
      <c r="I57" s="185"/>
      <c r="J57" s="185"/>
      <c r="K57" s="202"/>
      <c r="L57" s="203"/>
    </row>
    <row r="58" spans="1:12" s="204" customFormat="1" ht="13.5" hidden="1" thickBot="1">
      <c r="A58" s="165"/>
      <c r="B58" s="166"/>
      <c r="C58" s="205"/>
      <c r="D58" s="206" t="s">
        <v>228</v>
      </c>
      <c r="E58" s="206" t="s">
        <v>231</v>
      </c>
      <c r="F58" s="206"/>
      <c r="G58" s="207" t="s">
        <v>416</v>
      </c>
      <c r="H58" s="208">
        <v>0</v>
      </c>
      <c r="I58" s="185"/>
      <c r="J58" s="185"/>
      <c r="K58" s="202"/>
      <c r="L58" s="203"/>
    </row>
    <row r="59" spans="1:12" s="218" customFormat="1" ht="13.5" hidden="1" thickBot="1">
      <c r="A59" s="209" t="s">
        <v>232</v>
      </c>
      <c r="B59" s="210"/>
      <c r="C59" s="211">
        <f>SUM(C9)</f>
        <v>0</v>
      </c>
      <c r="D59" s="212"/>
      <c r="E59" s="212"/>
      <c r="F59" s="212"/>
      <c r="G59" s="213"/>
      <c r="H59" s="214">
        <f>SUM(H10:H58)</f>
        <v>0</v>
      </c>
      <c r="I59" s="215">
        <f>+C59-H59</f>
        <v>0</v>
      </c>
      <c r="J59" s="215"/>
      <c r="K59" s="216"/>
      <c r="L59" s="217"/>
    </row>
    <row r="60" spans="1:10" ht="13.5" hidden="1" thickBot="1">
      <c r="A60" s="219"/>
      <c r="B60" s="176"/>
      <c r="C60" s="177"/>
      <c r="D60" s="159"/>
      <c r="E60" s="159"/>
      <c r="F60" s="159"/>
      <c r="G60" s="178"/>
      <c r="H60" s="179"/>
      <c r="I60" s="170"/>
      <c r="J60" s="170"/>
    </row>
    <row r="61" spans="1:10" ht="13.5" hidden="1" thickBot="1">
      <c r="A61" s="180" t="str">
        <f>+'[3]Clasific. Económica de Ingresos'!A17</f>
        <v>1.1.2.2.02.00.0.0.000</v>
      </c>
      <c r="B61" s="181" t="s">
        <v>576</v>
      </c>
      <c r="C61" s="182">
        <f>SUM('[3]Clasific. Económica de Ingresos'!C17)</f>
        <v>0</v>
      </c>
      <c r="D61" s="160"/>
      <c r="E61" s="160"/>
      <c r="F61" s="160"/>
      <c r="G61" s="183"/>
      <c r="H61" s="199"/>
      <c r="I61" s="170"/>
      <c r="J61" s="170"/>
    </row>
    <row r="62" spans="1:10" ht="13.5" hidden="1" thickBot="1">
      <c r="A62" s="220"/>
      <c r="B62" s="221"/>
      <c r="C62" s="222"/>
      <c r="D62" s="160" t="s">
        <v>222</v>
      </c>
      <c r="E62" s="160" t="s">
        <v>223</v>
      </c>
      <c r="F62" s="160" t="s">
        <v>224</v>
      </c>
      <c r="G62" s="183" t="s">
        <v>418</v>
      </c>
      <c r="H62" s="186">
        <v>0</v>
      </c>
      <c r="I62" s="198"/>
      <c r="J62" s="198"/>
    </row>
    <row r="63" spans="1:10" ht="13.5" hidden="1" thickBot="1">
      <c r="A63" s="200"/>
      <c r="B63" s="201"/>
      <c r="C63" s="182"/>
      <c r="D63" s="160" t="s">
        <v>222</v>
      </c>
      <c r="E63" s="160" t="s">
        <v>225</v>
      </c>
      <c r="F63" s="160" t="s">
        <v>224</v>
      </c>
      <c r="G63" s="183" t="str">
        <f>+'[3]ProgramaI'!B24</f>
        <v>Aporte Junta Admva.Registro Nac. Ley 7509y 7729</v>
      </c>
      <c r="H63" s="186">
        <v>0</v>
      </c>
      <c r="I63" s="198"/>
      <c r="J63" s="198"/>
    </row>
    <row r="64" spans="1:10" ht="13.5" hidden="1" thickBot="1">
      <c r="A64" s="200"/>
      <c r="B64" s="201"/>
      <c r="C64" s="182"/>
      <c r="D64" s="160" t="s">
        <v>222</v>
      </c>
      <c r="E64" s="160" t="s">
        <v>225</v>
      </c>
      <c r="F64" s="160" t="s">
        <v>224</v>
      </c>
      <c r="G64" s="183" t="str">
        <f>+'[3]ProgramaI'!B28</f>
        <v>Aporte a IFAM, Ley Nº 7509 </v>
      </c>
      <c r="H64" s="186">
        <v>0</v>
      </c>
      <c r="I64" s="198"/>
      <c r="J64" s="198"/>
    </row>
    <row r="65" spans="1:10" ht="13.5" hidden="1" thickBot="1">
      <c r="A65" s="200"/>
      <c r="B65" s="201"/>
      <c r="C65" s="182"/>
      <c r="D65" s="160" t="s">
        <v>222</v>
      </c>
      <c r="E65" s="160" t="s">
        <v>225</v>
      </c>
      <c r="F65" s="160" t="s">
        <v>224</v>
      </c>
      <c r="G65" s="183" t="str">
        <f>+'[3]ProgramaI'!B29</f>
        <v>Juntas de Educación, Ley 7509 y 7729</v>
      </c>
      <c r="H65" s="186">
        <v>0</v>
      </c>
      <c r="I65" s="198"/>
      <c r="J65" s="198"/>
    </row>
    <row r="66" spans="1:10" ht="13.5" hidden="1" thickBot="1">
      <c r="A66" s="200"/>
      <c r="B66" s="201"/>
      <c r="C66" s="182"/>
      <c r="D66" s="160" t="s">
        <v>222</v>
      </c>
      <c r="E66" s="160" t="s">
        <v>225</v>
      </c>
      <c r="F66" s="223" t="s">
        <v>13</v>
      </c>
      <c r="G66" s="183" t="str">
        <f>+'[3]Programa III'!B33</f>
        <v>IFAM Ley 7509</v>
      </c>
      <c r="H66" s="186">
        <v>0</v>
      </c>
      <c r="I66" s="198"/>
      <c r="J66" s="198"/>
    </row>
    <row r="67" spans="1:10" ht="13.5" hidden="1" thickBot="1">
      <c r="A67" s="200"/>
      <c r="B67" s="201"/>
      <c r="C67" s="182"/>
      <c r="D67" s="160" t="s">
        <v>222</v>
      </c>
      <c r="E67" s="160" t="s">
        <v>225</v>
      </c>
      <c r="F67" s="160" t="s">
        <v>224</v>
      </c>
      <c r="G67" s="183" t="str">
        <f>+'[3]Programa III'!B36</f>
        <v>Fondo de Desarrollo Municipal Ley 7509</v>
      </c>
      <c r="H67" s="186">
        <v>0</v>
      </c>
      <c r="I67" s="198"/>
      <c r="J67" s="198"/>
    </row>
    <row r="68" spans="1:12" s="204" customFormat="1" ht="13.5" hidden="1" thickBot="1">
      <c r="A68" s="200"/>
      <c r="B68" s="201"/>
      <c r="C68" s="182"/>
      <c r="D68" s="160" t="s">
        <v>228</v>
      </c>
      <c r="E68" s="160" t="s">
        <v>231</v>
      </c>
      <c r="F68" s="160"/>
      <c r="G68" s="183" t="s">
        <v>420</v>
      </c>
      <c r="H68" s="186">
        <v>0</v>
      </c>
      <c r="I68" s="198"/>
      <c r="J68" s="198"/>
      <c r="K68" s="202"/>
      <c r="L68" s="203"/>
    </row>
    <row r="69" spans="1:12" s="218" customFormat="1" ht="13.5" hidden="1" thickBot="1">
      <c r="A69" s="209" t="s">
        <v>232</v>
      </c>
      <c r="B69" s="210"/>
      <c r="C69" s="211">
        <f>SUM(C61:C68)</f>
        <v>0</v>
      </c>
      <c r="D69" s="212"/>
      <c r="E69" s="212"/>
      <c r="F69" s="212"/>
      <c r="G69" s="213"/>
      <c r="H69" s="224">
        <f>SUM(H62:H68)</f>
        <v>0</v>
      </c>
      <c r="I69" s="215">
        <f>+C69-H69</f>
        <v>0</v>
      </c>
      <c r="J69" s="225"/>
      <c r="K69" s="216"/>
      <c r="L69" s="217"/>
    </row>
    <row r="70" spans="1:12" s="234" customFormat="1" ht="13.5" hidden="1" thickBot="1">
      <c r="A70" s="226" t="str">
        <f>+'[3]Clasific. Económica de Ingresos'!A23</f>
        <v>1.1.3.2.01.02.0.0.001</v>
      </c>
      <c r="B70" s="227" t="s">
        <v>577</v>
      </c>
      <c r="C70" s="228">
        <f>SUM('[3]Clasific. Económica de Ingresos'!C23)</f>
        <v>0</v>
      </c>
      <c r="D70" s="229"/>
      <c r="E70" s="229"/>
      <c r="F70" s="229"/>
      <c r="G70" s="230"/>
      <c r="H70" s="231"/>
      <c r="I70" s="232"/>
      <c r="J70" s="232"/>
      <c r="K70" s="194"/>
      <c r="L70" s="233"/>
    </row>
    <row r="71" spans="1:12" s="234" customFormat="1" ht="13.5" hidden="1" thickBot="1">
      <c r="A71" s="235"/>
      <c r="B71" s="236"/>
      <c r="C71" s="237"/>
      <c r="D71" s="238" t="s">
        <v>228</v>
      </c>
      <c r="E71" s="238" t="s">
        <v>233</v>
      </c>
      <c r="F71" s="238"/>
      <c r="G71" s="239" t="str">
        <f>+'[3]Egresos Programa III General'!B112</f>
        <v>III-06-06</v>
      </c>
      <c r="H71" s="240">
        <v>0</v>
      </c>
      <c r="I71" s="232"/>
      <c r="J71" s="232"/>
      <c r="K71" s="194"/>
      <c r="L71" s="233"/>
    </row>
    <row r="72" spans="1:12" s="234" customFormat="1" ht="13.5" hidden="1" thickBot="1">
      <c r="A72" s="235"/>
      <c r="B72" s="241"/>
      <c r="C72" s="237"/>
      <c r="D72" s="238" t="s">
        <v>228</v>
      </c>
      <c r="E72" s="238" t="s">
        <v>231</v>
      </c>
      <c r="F72" s="242"/>
      <c r="G72" s="239" t="s">
        <v>415</v>
      </c>
      <c r="H72" s="240"/>
      <c r="I72" s="232"/>
      <c r="J72" s="232"/>
      <c r="K72" s="194"/>
      <c r="L72" s="233"/>
    </row>
    <row r="73" spans="1:12" s="234" customFormat="1" ht="13.5" hidden="1" thickBot="1">
      <c r="A73" s="243"/>
      <c r="B73" s="244"/>
      <c r="C73" s="245"/>
      <c r="D73" s="244" t="s">
        <v>228</v>
      </c>
      <c r="E73" s="244" t="s">
        <v>233</v>
      </c>
      <c r="F73" s="244" t="s">
        <v>233</v>
      </c>
      <c r="G73" s="246" t="s">
        <v>578</v>
      </c>
      <c r="H73" s="247">
        <v>0</v>
      </c>
      <c r="I73" s="248"/>
      <c r="J73" s="248"/>
      <c r="K73" s="194"/>
      <c r="L73" s="233"/>
    </row>
    <row r="74" spans="1:12" s="257" customFormat="1" ht="13.5" hidden="1" thickBot="1">
      <c r="A74" s="249" t="s">
        <v>232</v>
      </c>
      <c r="B74" s="250"/>
      <c r="C74" s="251">
        <f>SUM(C70:C70)</f>
        <v>0</v>
      </c>
      <c r="D74" s="229"/>
      <c r="E74" s="229"/>
      <c r="F74" s="229"/>
      <c r="G74" s="230"/>
      <c r="H74" s="252">
        <f>SUM(H71:H73)</f>
        <v>0</v>
      </c>
      <c r="I74" s="253">
        <f>+C74-H74</f>
        <v>0</v>
      </c>
      <c r="J74" s="254"/>
      <c r="K74" s="255"/>
      <c r="L74" s="256"/>
    </row>
    <row r="75" spans="1:10" ht="13.5" hidden="1" thickBot="1">
      <c r="A75" s="258"/>
      <c r="B75" s="259"/>
      <c r="C75" s="260"/>
      <c r="D75" s="159"/>
      <c r="E75" s="159"/>
      <c r="F75" s="159"/>
      <c r="G75" s="178"/>
      <c r="H75" s="261"/>
      <c r="I75" s="197"/>
      <c r="J75" s="197"/>
    </row>
    <row r="76" spans="1:10" ht="13.5" hidden="1" thickBot="1">
      <c r="A76" s="164" t="str">
        <f>+'[3]Clasific. Económica de Ingresos'!A25</f>
        <v>1.1.3.2.01.04.0.0.000</v>
      </c>
      <c r="B76" s="262" t="s">
        <v>579</v>
      </c>
      <c r="C76" s="182">
        <f>+'[3]Clasific. Económica de Ingresos'!C24</f>
        <v>0</v>
      </c>
      <c r="D76" s="160"/>
      <c r="E76" s="160"/>
      <c r="F76" s="160"/>
      <c r="G76" s="183"/>
      <c r="H76" s="263"/>
      <c r="I76" s="197"/>
      <c r="J76" s="197"/>
    </row>
    <row r="77" spans="1:11" ht="13.5" hidden="1" thickBot="1">
      <c r="A77" s="164"/>
      <c r="B77" s="160"/>
      <c r="C77" s="182"/>
      <c r="D77" s="160" t="s">
        <v>228</v>
      </c>
      <c r="E77" s="160" t="s">
        <v>229</v>
      </c>
      <c r="F77" s="160" t="s">
        <v>223</v>
      </c>
      <c r="G77" s="183" t="s">
        <v>411</v>
      </c>
      <c r="H77" s="186">
        <v>0</v>
      </c>
      <c r="I77" s="198"/>
      <c r="J77" s="198"/>
      <c r="K77" s="163"/>
    </row>
    <row r="78" spans="1:12" s="218" customFormat="1" ht="13.5" hidden="1" thickBot="1">
      <c r="A78" s="209" t="s">
        <v>232</v>
      </c>
      <c r="B78" s="210"/>
      <c r="C78" s="211">
        <f>SUM(C76:C77)</f>
        <v>0</v>
      </c>
      <c r="D78" s="212"/>
      <c r="E78" s="212"/>
      <c r="F78" s="212"/>
      <c r="G78" s="213"/>
      <c r="H78" s="264">
        <f>SUM(H77:H77)</f>
        <v>0</v>
      </c>
      <c r="I78" s="215">
        <f>+C78-H78</f>
        <v>0</v>
      </c>
      <c r="J78" s="225"/>
      <c r="K78" s="216"/>
      <c r="L78" s="217"/>
    </row>
    <row r="79" spans="1:12" s="234" customFormat="1" ht="13.5" hidden="1" thickBot="1">
      <c r="A79" s="235"/>
      <c r="B79" s="238"/>
      <c r="C79" s="237"/>
      <c r="D79" s="238"/>
      <c r="E79" s="238"/>
      <c r="F79" s="238"/>
      <c r="G79" s="241"/>
      <c r="H79" s="187"/>
      <c r="I79" s="248"/>
      <c r="J79" s="248"/>
      <c r="K79" s="194"/>
      <c r="L79" s="233"/>
    </row>
    <row r="80" spans="1:12" s="234" customFormat="1" ht="13.5" hidden="1" thickBot="1">
      <c r="A80" s="235" t="str">
        <f>+'[3]Clasific. Económica de Ingresos'!A26</f>
        <v>1.1.3.2.01.05.0.0.000</v>
      </c>
      <c r="B80" s="236" t="s">
        <v>417</v>
      </c>
      <c r="C80" s="237">
        <f>SUM('[3]Clasific. Económica de Ingresos'!C26)</f>
        <v>0</v>
      </c>
      <c r="D80" s="238"/>
      <c r="E80" s="238"/>
      <c r="F80" s="238"/>
      <c r="G80" s="239"/>
      <c r="H80" s="240"/>
      <c r="I80" s="232"/>
      <c r="J80" s="232"/>
      <c r="K80" s="194"/>
      <c r="L80" s="233"/>
    </row>
    <row r="81" spans="1:12" s="234" customFormat="1" ht="13.5" hidden="1" thickBot="1">
      <c r="A81" s="235"/>
      <c r="B81" s="236"/>
      <c r="C81" s="237"/>
      <c r="D81" s="238" t="s">
        <v>222</v>
      </c>
      <c r="E81" s="238" t="s">
        <v>223</v>
      </c>
      <c r="F81" s="242" t="s">
        <v>224</v>
      </c>
      <c r="G81" s="239" t="s">
        <v>418</v>
      </c>
      <c r="H81" s="240">
        <v>0</v>
      </c>
      <c r="I81" s="232"/>
      <c r="J81" s="232"/>
      <c r="K81" s="194"/>
      <c r="L81" s="233"/>
    </row>
    <row r="82" spans="1:12" s="234" customFormat="1" ht="13.5" hidden="1" thickBot="1">
      <c r="A82" s="235"/>
      <c r="B82" s="241"/>
      <c r="C82" s="237"/>
      <c r="D82" s="238" t="s">
        <v>228</v>
      </c>
      <c r="E82" s="238" t="s">
        <v>229</v>
      </c>
      <c r="F82" s="238" t="s">
        <v>230</v>
      </c>
      <c r="G82" s="239" t="s">
        <v>325</v>
      </c>
      <c r="H82" s="240">
        <v>0</v>
      </c>
      <c r="I82" s="232"/>
      <c r="J82" s="232"/>
      <c r="K82" s="194"/>
      <c r="L82" s="233"/>
    </row>
    <row r="83" spans="1:12" s="234" customFormat="1" ht="13.5" hidden="1" thickBot="1">
      <c r="A83" s="235"/>
      <c r="B83" s="238"/>
      <c r="C83" s="237"/>
      <c r="D83" s="238" t="s">
        <v>228</v>
      </c>
      <c r="E83" s="238" t="s">
        <v>233</v>
      </c>
      <c r="F83" s="238">
        <v>13</v>
      </c>
      <c r="G83" s="241" t="str">
        <f>+'[3]Egresos Programa III General'!B120</f>
        <v>III-06-14</v>
      </c>
      <c r="H83" s="187">
        <f>+'[3]Egresos Programa III General'!C120</f>
        <v>0</v>
      </c>
      <c r="I83" s="248"/>
      <c r="J83" s="248"/>
      <c r="K83" s="194"/>
      <c r="L83" s="233"/>
    </row>
    <row r="84" spans="1:12" s="234" customFormat="1" ht="15" customHeight="1" hidden="1">
      <c r="A84" s="235"/>
      <c r="B84" s="238"/>
      <c r="C84" s="237"/>
      <c r="D84" s="238" t="s">
        <v>228</v>
      </c>
      <c r="E84" s="238" t="s">
        <v>233</v>
      </c>
      <c r="F84" s="238" t="s">
        <v>223</v>
      </c>
      <c r="G84" s="241" t="s">
        <v>234</v>
      </c>
      <c r="H84" s="187">
        <v>0</v>
      </c>
      <c r="I84" s="248"/>
      <c r="J84" s="248"/>
      <c r="K84" s="194"/>
      <c r="L84" s="233"/>
    </row>
    <row r="85" spans="1:12" s="234" customFormat="1" ht="15" customHeight="1" hidden="1" thickBot="1">
      <c r="A85" s="243"/>
      <c r="B85" s="244"/>
      <c r="C85" s="245"/>
      <c r="D85" s="244" t="s">
        <v>228</v>
      </c>
      <c r="E85" s="244" t="s">
        <v>231</v>
      </c>
      <c r="F85" s="265"/>
      <c r="G85" s="246" t="s">
        <v>420</v>
      </c>
      <c r="H85" s="247">
        <v>0</v>
      </c>
      <c r="I85" s="248"/>
      <c r="J85" s="248"/>
      <c r="K85" s="194"/>
      <c r="L85" s="233"/>
    </row>
    <row r="86" spans="1:12" s="257" customFormat="1" ht="13.5" hidden="1" thickBot="1">
      <c r="A86" s="266" t="s">
        <v>232</v>
      </c>
      <c r="B86" s="267"/>
      <c r="C86" s="268">
        <f>SUM(C80:C80)</f>
        <v>0</v>
      </c>
      <c r="D86" s="269"/>
      <c r="E86" s="269"/>
      <c r="F86" s="269"/>
      <c r="G86" s="270"/>
      <c r="H86" s="271">
        <f>SUM(H81:H85)</f>
        <v>0</v>
      </c>
      <c r="I86" s="253">
        <f>+C86-H86</f>
        <v>0</v>
      </c>
      <c r="J86" s="254"/>
      <c r="K86" s="255"/>
      <c r="L86" s="256"/>
    </row>
    <row r="87" spans="1:12" s="234" customFormat="1" ht="13.5" hidden="1" thickBot="1">
      <c r="A87" s="272"/>
      <c r="B87" s="230"/>
      <c r="C87" s="230"/>
      <c r="D87" s="229"/>
      <c r="E87" s="229"/>
      <c r="F87" s="229"/>
      <c r="G87" s="230"/>
      <c r="H87" s="231"/>
      <c r="I87" s="232"/>
      <c r="J87" s="232"/>
      <c r="K87" s="194"/>
      <c r="L87" s="233"/>
    </row>
    <row r="88" spans="1:12" s="234" customFormat="1" ht="26.25" customHeight="1" hidden="1">
      <c r="A88" s="235" t="str">
        <f>+'[3]Clasific. Económica de Ingresos'!A29</f>
        <v>1.1.3.2.02.09.0.0.000</v>
      </c>
      <c r="B88" s="241" t="s">
        <v>419</v>
      </c>
      <c r="C88" s="237">
        <f>+'[3]Clasific. Económica de Ingresos'!C29</f>
        <v>0</v>
      </c>
      <c r="D88" s="238"/>
      <c r="E88" s="238"/>
      <c r="F88" s="238"/>
      <c r="G88" s="239"/>
      <c r="H88" s="240"/>
      <c r="I88" s="232"/>
      <c r="J88" s="232"/>
      <c r="K88" s="194"/>
      <c r="L88" s="233"/>
    </row>
    <row r="89" spans="1:12" s="234" customFormat="1" ht="12.75" customHeight="1" hidden="1">
      <c r="A89" s="235"/>
      <c r="B89" s="238"/>
      <c r="C89" s="237"/>
      <c r="D89" s="238" t="s">
        <v>222</v>
      </c>
      <c r="E89" s="238" t="s">
        <v>223</v>
      </c>
      <c r="F89" s="242" t="s">
        <v>224</v>
      </c>
      <c r="G89" s="239" t="s">
        <v>418</v>
      </c>
      <c r="H89" s="240">
        <f>+C88*0.1</f>
        <v>0</v>
      </c>
      <c r="I89" s="248"/>
      <c r="J89" s="248"/>
      <c r="K89" s="194"/>
      <c r="L89" s="233"/>
    </row>
    <row r="90" spans="1:12" s="234" customFormat="1" ht="13.5" hidden="1" thickBot="1">
      <c r="A90" s="235"/>
      <c r="B90" s="238"/>
      <c r="C90" s="237"/>
      <c r="D90" s="238" t="s">
        <v>222</v>
      </c>
      <c r="E90" s="238" t="s">
        <v>225</v>
      </c>
      <c r="F90" s="238"/>
      <c r="G90" s="239" t="str">
        <f>+'[3]ProgramaI'!B32</f>
        <v>Comité Cantonal Deportes y Recreación </v>
      </c>
      <c r="H90" s="240">
        <v>0</v>
      </c>
      <c r="I90" s="248"/>
      <c r="J90" s="248"/>
      <c r="K90" s="194"/>
      <c r="L90" s="233"/>
    </row>
    <row r="91" spans="1:12" s="234" customFormat="1" ht="13.5" hidden="1" thickBot="1">
      <c r="A91" s="235"/>
      <c r="B91" s="238"/>
      <c r="C91" s="237"/>
      <c r="D91" s="238" t="s">
        <v>228</v>
      </c>
      <c r="E91" s="238" t="s">
        <v>227</v>
      </c>
      <c r="F91" s="242"/>
      <c r="G91" s="239" t="s">
        <v>420</v>
      </c>
      <c r="H91" s="240">
        <v>0</v>
      </c>
      <c r="I91" s="248"/>
      <c r="J91" s="248"/>
      <c r="K91" s="194"/>
      <c r="L91" s="233"/>
    </row>
    <row r="92" spans="1:12" s="234" customFormat="1" ht="13.5" hidden="1" thickBot="1">
      <c r="A92" s="249" t="s">
        <v>232</v>
      </c>
      <c r="B92" s="250"/>
      <c r="C92" s="251">
        <f>SUM(C88:C89)</f>
        <v>0</v>
      </c>
      <c r="D92" s="229"/>
      <c r="E92" s="229"/>
      <c r="F92" s="229"/>
      <c r="G92" s="230"/>
      <c r="H92" s="252">
        <f>SUM(H89:H91)</f>
        <v>0</v>
      </c>
      <c r="I92" s="253">
        <f>+C92-H92</f>
        <v>0</v>
      </c>
      <c r="J92" s="254"/>
      <c r="K92" s="194"/>
      <c r="L92" s="233"/>
    </row>
    <row r="93" spans="1:12" s="234" customFormat="1" ht="13.5" hidden="1" thickBot="1">
      <c r="A93" s="273" t="s">
        <v>13</v>
      </c>
      <c r="B93" s="274"/>
      <c r="C93" s="275"/>
      <c r="D93" s="229"/>
      <c r="E93" s="229"/>
      <c r="F93" s="229"/>
      <c r="G93" s="230"/>
      <c r="H93" s="276"/>
      <c r="I93" s="248"/>
      <c r="J93" s="248"/>
      <c r="K93" s="194"/>
      <c r="L93" s="233"/>
    </row>
    <row r="94" spans="1:12" s="234" customFormat="1" ht="13.5" hidden="1" thickBot="1">
      <c r="A94" s="235" t="str">
        <f>+'[3]Clasific. Económica de Ingresos'!A33</f>
        <v>1.1.3.3.01.01.0.0.000</v>
      </c>
      <c r="B94" s="236" t="s">
        <v>580</v>
      </c>
      <c r="C94" s="237">
        <f>SUM('[3]Clasific. Económica de Ingresos'!C33)</f>
        <v>0</v>
      </c>
      <c r="D94" s="238"/>
      <c r="E94" s="238"/>
      <c r="F94" s="238"/>
      <c r="G94" s="239"/>
      <c r="H94" s="187"/>
      <c r="I94" s="248"/>
      <c r="J94" s="248"/>
      <c r="K94" s="194"/>
      <c r="L94" s="233"/>
    </row>
    <row r="95" spans="1:12" s="234" customFormat="1" ht="15" customHeight="1" hidden="1" thickBot="1">
      <c r="A95" s="235"/>
      <c r="B95" s="238"/>
      <c r="C95" s="237"/>
      <c r="D95" s="238" t="s">
        <v>228</v>
      </c>
      <c r="E95" s="238" t="s">
        <v>231</v>
      </c>
      <c r="F95" s="242"/>
      <c r="G95" s="239" t="s">
        <v>415</v>
      </c>
      <c r="H95" s="187">
        <v>0</v>
      </c>
      <c r="I95" s="248"/>
      <c r="J95" s="248"/>
      <c r="K95" s="194"/>
      <c r="L95" s="233"/>
    </row>
    <row r="96" spans="1:12" s="257" customFormat="1" ht="13.5" hidden="1" thickBot="1">
      <c r="A96" s="266" t="s">
        <v>232</v>
      </c>
      <c r="B96" s="267" t="s">
        <v>13</v>
      </c>
      <c r="C96" s="268">
        <f>SUM(C94:C95)</f>
        <v>0</v>
      </c>
      <c r="D96" s="269"/>
      <c r="E96" s="269"/>
      <c r="F96" s="269"/>
      <c r="G96" s="270"/>
      <c r="H96" s="271">
        <f>SUM(H95:H95)</f>
        <v>0</v>
      </c>
      <c r="I96" s="253">
        <f>+C96-H96</f>
        <v>0</v>
      </c>
      <c r="J96" s="254"/>
      <c r="K96" s="255"/>
      <c r="L96" s="256"/>
    </row>
    <row r="97" spans="1:12" s="234" customFormat="1" ht="13.5" hidden="1" thickBot="1">
      <c r="A97" s="277"/>
      <c r="B97" s="239"/>
      <c r="C97" s="239"/>
      <c r="D97" s="238"/>
      <c r="E97" s="238"/>
      <c r="F97" s="238"/>
      <c r="G97" s="239"/>
      <c r="H97" s="240"/>
      <c r="I97" s="232"/>
      <c r="J97" s="232"/>
      <c r="K97" s="194"/>
      <c r="L97" s="233"/>
    </row>
    <row r="98" spans="1:12" s="257" customFormat="1" ht="13.5" hidden="1" thickBot="1">
      <c r="A98" s="235" t="str">
        <f>+'[3]Clasific. Económica de Ingresos'!A34</f>
        <v>1.1.3.3.01.02.0.0.000</v>
      </c>
      <c r="B98" s="239" t="s">
        <v>388</v>
      </c>
      <c r="C98" s="237">
        <f>SUM('[3]Clasific. Económica de Ingresos'!C34)</f>
        <v>0</v>
      </c>
      <c r="D98" s="238"/>
      <c r="E98" s="238"/>
      <c r="F98" s="238"/>
      <c r="G98" s="239"/>
      <c r="H98" s="240"/>
      <c r="I98" s="232"/>
      <c r="J98" s="232"/>
      <c r="K98" s="255"/>
      <c r="L98" s="256"/>
    </row>
    <row r="99" spans="1:12" s="234" customFormat="1" ht="13.5" hidden="1" thickBot="1">
      <c r="A99" s="278"/>
      <c r="B99" s="279"/>
      <c r="C99" s="237"/>
      <c r="D99" s="238" t="s">
        <v>222</v>
      </c>
      <c r="E99" s="238" t="s">
        <v>223</v>
      </c>
      <c r="F99" s="238" t="s">
        <v>224</v>
      </c>
      <c r="G99" s="239" t="s">
        <v>418</v>
      </c>
      <c r="H99" s="187">
        <f>+C98*0.1</f>
        <v>0</v>
      </c>
      <c r="I99" s="248"/>
      <c r="J99" s="248"/>
      <c r="K99" s="194"/>
      <c r="L99" s="233"/>
    </row>
    <row r="100" spans="1:12" s="234" customFormat="1" ht="13.5" hidden="1" thickBot="1">
      <c r="A100" s="235"/>
      <c r="B100" s="238"/>
      <c r="C100" s="237"/>
      <c r="D100" s="238" t="s">
        <v>581</v>
      </c>
      <c r="E100" s="238" t="s">
        <v>230</v>
      </c>
      <c r="F100" s="242"/>
      <c r="G100" s="239" t="s">
        <v>582</v>
      </c>
      <c r="H100" s="187">
        <v>0</v>
      </c>
      <c r="I100" s="248"/>
      <c r="J100" s="248"/>
      <c r="K100" s="194"/>
      <c r="L100" s="233"/>
    </row>
    <row r="101" spans="1:12" s="234" customFormat="1" ht="13.5" hidden="1" thickBot="1">
      <c r="A101" s="278"/>
      <c r="B101" s="279"/>
      <c r="C101" s="237"/>
      <c r="D101" s="238" t="s">
        <v>222</v>
      </c>
      <c r="E101" s="238" t="s">
        <v>225</v>
      </c>
      <c r="F101" s="242" t="s">
        <v>224</v>
      </c>
      <c r="G101" s="239" t="s">
        <v>420</v>
      </c>
      <c r="H101" s="240"/>
      <c r="I101" s="248"/>
      <c r="J101" s="248"/>
      <c r="K101" s="194"/>
      <c r="L101" s="233"/>
    </row>
    <row r="102" spans="1:12" s="234" customFormat="1" ht="13.5" hidden="1" thickBot="1">
      <c r="A102" s="278"/>
      <c r="B102" s="279"/>
      <c r="C102" s="237"/>
      <c r="D102" s="238" t="s">
        <v>228</v>
      </c>
      <c r="E102" s="238" t="s">
        <v>233</v>
      </c>
      <c r="F102" s="238" t="s">
        <v>223</v>
      </c>
      <c r="G102" s="239" t="s">
        <v>234</v>
      </c>
      <c r="H102" s="240">
        <f>+'[3]Egresos Programa III General'!C108-H44-H280-H84</f>
        <v>0</v>
      </c>
      <c r="I102" s="248"/>
      <c r="J102" s="248"/>
      <c r="K102" s="194"/>
      <c r="L102" s="233"/>
    </row>
    <row r="103" spans="1:12" s="234" customFormat="1" ht="13.5" hidden="1" thickBot="1">
      <c r="A103" s="278"/>
      <c r="B103" s="279"/>
      <c r="C103" s="237"/>
      <c r="D103" s="238" t="s">
        <v>228</v>
      </c>
      <c r="E103" s="238" t="s">
        <v>233</v>
      </c>
      <c r="F103" s="238" t="s">
        <v>229</v>
      </c>
      <c r="G103" s="239" t="s">
        <v>583</v>
      </c>
      <c r="H103" s="187">
        <v>0</v>
      </c>
      <c r="I103" s="248"/>
      <c r="J103" s="248"/>
      <c r="K103" s="194"/>
      <c r="L103" s="233"/>
    </row>
    <row r="104" spans="1:12" s="234" customFormat="1" ht="15" customHeight="1" hidden="1">
      <c r="A104" s="235"/>
      <c r="B104" s="238"/>
      <c r="C104" s="237"/>
      <c r="D104" s="238" t="s">
        <v>228</v>
      </c>
      <c r="E104" s="238" t="s">
        <v>233</v>
      </c>
      <c r="F104" s="238" t="s">
        <v>237</v>
      </c>
      <c r="G104" s="241" t="str">
        <f>+'[3]Egresos Programa III General'!B112</f>
        <v>III-06-06</v>
      </c>
      <c r="H104" s="187">
        <v>0</v>
      </c>
      <c r="I104" s="248"/>
      <c r="J104" s="248"/>
      <c r="K104" s="194"/>
      <c r="L104" s="233"/>
    </row>
    <row r="105" spans="1:12" s="234" customFormat="1" ht="27.75" customHeight="1" hidden="1">
      <c r="A105" s="278"/>
      <c r="B105" s="279"/>
      <c r="C105" s="237"/>
      <c r="D105" s="238" t="s">
        <v>228</v>
      </c>
      <c r="E105" s="238" t="s">
        <v>229</v>
      </c>
      <c r="F105" s="280" t="s">
        <v>229</v>
      </c>
      <c r="G105" s="239" t="s">
        <v>249</v>
      </c>
      <c r="H105" s="187"/>
      <c r="I105" s="248"/>
      <c r="J105" s="248"/>
      <c r="K105" s="194"/>
      <c r="L105" s="233"/>
    </row>
    <row r="106" spans="1:12" s="234" customFormat="1" ht="27.75" customHeight="1" hidden="1">
      <c r="A106" s="278"/>
      <c r="B106" s="279"/>
      <c r="C106" s="237"/>
      <c r="D106" s="238" t="s">
        <v>228</v>
      </c>
      <c r="E106" s="238" t="s">
        <v>233</v>
      </c>
      <c r="F106" s="238">
        <v>11</v>
      </c>
      <c r="G106" s="241" t="s">
        <v>584</v>
      </c>
      <c r="H106" s="187"/>
      <c r="I106" s="248"/>
      <c r="J106" s="248"/>
      <c r="K106" s="194"/>
      <c r="L106" s="233"/>
    </row>
    <row r="107" spans="1:12" s="234" customFormat="1" ht="27.75" customHeight="1" hidden="1">
      <c r="A107" s="278"/>
      <c r="B107" s="279"/>
      <c r="C107" s="237"/>
      <c r="D107" s="238" t="s">
        <v>228</v>
      </c>
      <c r="E107" s="238" t="s">
        <v>233</v>
      </c>
      <c r="F107" s="238">
        <v>12</v>
      </c>
      <c r="G107" s="241" t="s">
        <v>585</v>
      </c>
      <c r="H107" s="187"/>
      <c r="I107" s="248"/>
      <c r="J107" s="248"/>
      <c r="K107" s="194"/>
      <c r="L107" s="233"/>
    </row>
    <row r="108" spans="1:12" s="234" customFormat="1" ht="13.5" hidden="1" thickBot="1">
      <c r="A108" s="278"/>
      <c r="B108" s="279"/>
      <c r="C108" s="237"/>
      <c r="D108" s="238" t="s">
        <v>228</v>
      </c>
      <c r="E108" s="238" t="s">
        <v>233</v>
      </c>
      <c r="F108" s="238">
        <v>13</v>
      </c>
      <c r="G108" s="239" t="s">
        <v>586</v>
      </c>
      <c r="H108" s="187"/>
      <c r="I108" s="248"/>
      <c r="J108" s="248"/>
      <c r="K108" s="194"/>
      <c r="L108" s="233"/>
    </row>
    <row r="109" spans="1:12" s="234" customFormat="1" ht="13.5" hidden="1" thickBot="1">
      <c r="A109" s="278"/>
      <c r="B109" s="279"/>
      <c r="C109" s="237"/>
      <c r="D109" s="238" t="s">
        <v>228</v>
      </c>
      <c r="E109" s="238" t="s">
        <v>231</v>
      </c>
      <c r="F109" s="238"/>
      <c r="G109" s="281" t="str">
        <f>+'[3]Programa III'!B29</f>
        <v>Transferencias de Capital al Gobierno Central</v>
      </c>
      <c r="H109" s="187"/>
      <c r="I109" s="248"/>
      <c r="J109" s="248"/>
      <c r="K109" s="194"/>
      <c r="L109" s="233"/>
    </row>
    <row r="110" spans="1:12" s="234" customFormat="1" ht="13.5" hidden="1" thickBot="1">
      <c r="A110" s="278"/>
      <c r="B110" s="279"/>
      <c r="C110" s="237"/>
      <c r="D110" s="238" t="s">
        <v>228</v>
      </c>
      <c r="E110" s="238" t="s">
        <v>231</v>
      </c>
      <c r="F110" s="238"/>
      <c r="G110" s="239" t="s">
        <v>197</v>
      </c>
      <c r="H110" s="187"/>
      <c r="I110" s="248"/>
      <c r="J110" s="248"/>
      <c r="K110" s="194"/>
      <c r="L110" s="233"/>
    </row>
    <row r="111" spans="1:12" s="234" customFormat="1" ht="13.5" hidden="1" thickBot="1">
      <c r="A111" s="278"/>
      <c r="B111" s="279"/>
      <c r="C111" s="237"/>
      <c r="D111" s="238" t="s">
        <v>228</v>
      </c>
      <c r="E111" s="238" t="s">
        <v>231</v>
      </c>
      <c r="F111" s="238"/>
      <c r="G111" s="239" t="s">
        <v>420</v>
      </c>
      <c r="H111" s="187"/>
      <c r="I111" s="248"/>
      <c r="J111" s="248"/>
      <c r="K111" s="194"/>
      <c r="L111" s="233"/>
    </row>
    <row r="112" spans="1:12" s="234" customFormat="1" ht="13.5" hidden="1" thickBot="1">
      <c r="A112" s="278"/>
      <c r="B112" s="279"/>
      <c r="C112" s="237"/>
      <c r="D112" s="238" t="s">
        <v>228</v>
      </c>
      <c r="E112" s="238" t="s">
        <v>231</v>
      </c>
      <c r="F112" s="238"/>
      <c r="G112" s="239" t="s">
        <v>415</v>
      </c>
      <c r="H112" s="187">
        <v>0</v>
      </c>
      <c r="I112" s="248"/>
      <c r="J112" s="248"/>
      <c r="K112" s="194"/>
      <c r="L112" s="233"/>
    </row>
    <row r="113" spans="1:12" s="234" customFormat="1" ht="13.5" hidden="1" thickBot="1">
      <c r="A113" s="278"/>
      <c r="B113" s="279"/>
      <c r="C113" s="237"/>
      <c r="D113" s="238" t="s">
        <v>228</v>
      </c>
      <c r="E113" s="238" t="s">
        <v>227</v>
      </c>
      <c r="F113" s="242"/>
      <c r="G113" s="239" t="s">
        <v>420</v>
      </c>
      <c r="H113" s="187">
        <v>0</v>
      </c>
      <c r="I113" s="248"/>
      <c r="J113" s="248"/>
      <c r="K113" s="194"/>
      <c r="L113" s="233"/>
    </row>
    <row r="114" spans="1:12" s="234" customFormat="1" ht="13.5" hidden="1" thickBot="1">
      <c r="A114" s="278"/>
      <c r="B114" s="279"/>
      <c r="C114" s="237"/>
      <c r="D114" s="238"/>
      <c r="E114" s="238"/>
      <c r="F114" s="238"/>
      <c r="G114" s="239"/>
      <c r="H114" s="187"/>
      <c r="I114" s="248"/>
      <c r="J114" s="248"/>
      <c r="K114" s="194"/>
      <c r="L114" s="233"/>
    </row>
    <row r="115" spans="1:12" s="257" customFormat="1" ht="13.5" hidden="1" thickBot="1">
      <c r="A115" s="266" t="s">
        <v>232</v>
      </c>
      <c r="B115" s="267"/>
      <c r="C115" s="268">
        <f>SUM(C98:C99)</f>
        <v>0</v>
      </c>
      <c r="D115" s="269"/>
      <c r="E115" s="269"/>
      <c r="F115" s="269"/>
      <c r="G115" s="270"/>
      <c r="H115" s="271">
        <f>SUM(H99:H114)</f>
        <v>0</v>
      </c>
      <c r="I115" s="253">
        <f>+C115-H115</f>
        <v>0</v>
      </c>
      <c r="J115" s="254"/>
      <c r="K115" s="255"/>
      <c r="L115" s="256"/>
    </row>
    <row r="116" spans="1:12" s="234" customFormat="1" ht="13.5" hidden="1" thickBot="1">
      <c r="A116" s="277"/>
      <c r="B116" s="239"/>
      <c r="C116" s="239"/>
      <c r="D116" s="238"/>
      <c r="E116" s="238"/>
      <c r="F116" s="238"/>
      <c r="G116" s="239"/>
      <c r="H116" s="240"/>
      <c r="I116" s="232"/>
      <c r="J116" s="232"/>
      <c r="K116" s="194"/>
      <c r="L116" s="233"/>
    </row>
    <row r="117" spans="1:12" s="234" customFormat="1" ht="13.5" hidden="1" thickBot="1">
      <c r="A117" s="235" t="str">
        <f>+'[3]Clasific. Económica de Ingresos'!A40</f>
        <v>1.1.9.1.01.00.0.0.000</v>
      </c>
      <c r="B117" s="239" t="s">
        <v>421</v>
      </c>
      <c r="C117" s="237">
        <f>SUM('[3]Clasific. Económica de Ingresos'!C40)</f>
        <v>0</v>
      </c>
      <c r="D117" s="238"/>
      <c r="E117" s="238"/>
      <c r="F117" s="238"/>
      <c r="G117" s="239"/>
      <c r="H117" s="240"/>
      <c r="I117" s="232"/>
      <c r="J117" s="232"/>
      <c r="K117" s="194"/>
      <c r="L117" s="233"/>
    </row>
    <row r="118" spans="1:12" s="234" customFormat="1" ht="13.5" hidden="1" thickBot="1">
      <c r="A118" s="235"/>
      <c r="B118" s="238"/>
      <c r="C118" s="237"/>
      <c r="D118" s="238" t="s">
        <v>222</v>
      </c>
      <c r="E118" s="238" t="s">
        <v>223</v>
      </c>
      <c r="F118" s="238" t="s">
        <v>224</v>
      </c>
      <c r="G118" s="239" t="s">
        <v>418</v>
      </c>
      <c r="H118" s="187">
        <v>0</v>
      </c>
      <c r="I118" s="248"/>
      <c r="J118" s="248"/>
      <c r="K118" s="194"/>
      <c r="L118" s="233"/>
    </row>
    <row r="119" spans="1:12" s="234" customFormat="1" ht="13.5" hidden="1" thickBot="1">
      <c r="A119" s="235"/>
      <c r="B119" s="238"/>
      <c r="C119" s="237"/>
      <c r="D119" s="238" t="s">
        <v>222</v>
      </c>
      <c r="E119" s="238" t="s">
        <v>229</v>
      </c>
      <c r="F119" s="238"/>
      <c r="G119" s="239" t="s">
        <v>235</v>
      </c>
      <c r="H119" s="187">
        <f>+'[3]Egresos Programa I General'!E10</f>
        <v>0</v>
      </c>
      <c r="I119" s="248"/>
      <c r="J119" s="248"/>
      <c r="K119" s="194"/>
      <c r="L119" s="233"/>
    </row>
    <row r="120" spans="1:12" s="234" customFormat="1" ht="26.25" hidden="1" thickBot="1">
      <c r="A120" s="235"/>
      <c r="B120" s="238"/>
      <c r="C120" s="237"/>
      <c r="D120" s="238" t="s">
        <v>228</v>
      </c>
      <c r="E120" s="238" t="s">
        <v>231</v>
      </c>
      <c r="F120" s="238"/>
      <c r="G120" s="241" t="s">
        <v>587</v>
      </c>
      <c r="H120" s="187"/>
      <c r="I120" s="248"/>
      <c r="J120" s="248"/>
      <c r="K120" s="194"/>
      <c r="L120" s="233"/>
    </row>
    <row r="121" spans="1:12" s="234" customFormat="1" ht="13.5" hidden="1" thickBot="1">
      <c r="A121" s="235"/>
      <c r="B121" s="238"/>
      <c r="C121" s="237"/>
      <c r="D121" s="238" t="s">
        <v>228</v>
      </c>
      <c r="E121" s="238" t="s">
        <v>227</v>
      </c>
      <c r="F121" s="242"/>
      <c r="G121" s="239" t="s">
        <v>420</v>
      </c>
      <c r="H121" s="187">
        <v>0</v>
      </c>
      <c r="I121" s="248"/>
      <c r="J121" s="248"/>
      <c r="K121" s="194"/>
      <c r="L121" s="233"/>
    </row>
    <row r="122" spans="1:12" s="257" customFormat="1" ht="13.5" hidden="1" thickBot="1">
      <c r="A122" s="266" t="s">
        <v>232</v>
      </c>
      <c r="B122" s="267"/>
      <c r="C122" s="268">
        <f>SUM(C117:C118)</f>
        <v>0</v>
      </c>
      <c r="D122" s="269"/>
      <c r="E122" s="269"/>
      <c r="F122" s="269"/>
      <c r="G122" s="270"/>
      <c r="H122" s="271">
        <f>SUM(H118:H121)</f>
        <v>0</v>
      </c>
      <c r="I122" s="253">
        <f>+C122-H122</f>
        <v>0</v>
      </c>
      <c r="J122" s="254"/>
      <c r="K122" s="255"/>
      <c r="L122" s="256"/>
    </row>
    <row r="123" spans="1:10" ht="13.5" hidden="1" thickBot="1">
      <c r="A123" s="282"/>
      <c r="B123" s="262"/>
      <c r="C123" s="283"/>
      <c r="D123" s="160"/>
      <c r="E123" s="160"/>
      <c r="F123" s="160"/>
      <c r="G123" s="183"/>
      <c r="H123" s="199"/>
      <c r="I123" s="197"/>
      <c r="J123" s="197"/>
    </row>
    <row r="124" spans="1:10" ht="13.5" hidden="1" thickBot="1">
      <c r="A124" s="164" t="str">
        <f>+'[3]Clasific. Económica de Ingresos'!A41</f>
        <v>1.1.9.1.02.00.0.0.000</v>
      </c>
      <c r="B124" s="262" t="s">
        <v>588</v>
      </c>
      <c r="C124" s="182">
        <f>SUM('[3]Clasific. Económica de Ingresos'!C41)</f>
        <v>0</v>
      </c>
      <c r="D124" s="160"/>
      <c r="E124" s="160"/>
      <c r="F124" s="160"/>
      <c r="G124" s="183"/>
      <c r="H124" s="199"/>
      <c r="I124" s="197"/>
      <c r="J124" s="197"/>
    </row>
    <row r="125" spans="1:10" ht="13.5" hidden="1" thickBot="1">
      <c r="A125" s="164"/>
      <c r="B125" s="262"/>
      <c r="C125" s="182"/>
      <c r="D125" s="160" t="s">
        <v>222</v>
      </c>
      <c r="E125" s="160" t="s">
        <v>225</v>
      </c>
      <c r="F125" s="223"/>
      <c r="G125" s="183" t="str">
        <f>+'[3]ProgramaI'!B25</f>
        <v>CONAGEBIO (10% de la Ley 7788)</v>
      </c>
      <c r="H125" s="184">
        <f>+C124*0.1</f>
        <v>0</v>
      </c>
      <c r="I125" s="198"/>
      <c r="J125" s="198"/>
    </row>
    <row r="126" spans="1:10" ht="13.5" hidden="1" thickBot="1">
      <c r="A126" s="164"/>
      <c r="B126" s="160"/>
      <c r="C126" s="182"/>
      <c r="D126" s="160" t="s">
        <v>222</v>
      </c>
      <c r="E126" s="160" t="s">
        <v>225</v>
      </c>
      <c r="F126" s="223" t="s">
        <v>224</v>
      </c>
      <c r="G126" s="183" t="str">
        <f>+'[3]ProgramaI'!B26</f>
        <v>Fondo para Parques Nacionales</v>
      </c>
      <c r="H126" s="184">
        <f>+C124*0.9*0.7</f>
        <v>0</v>
      </c>
      <c r="I126" s="198"/>
      <c r="J126" s="198"/>
    </row>
    <row r="127" spans="1:10" ht="13.5" hidden="1" thickBot="1">
      <c r="A127" s="164"/>
      <c r="B127" s="160"/>
      <c r="C127" s="182"/>
      <c r="D127" s="160" t="s">
        <v>226</v>
      </c>
      <c r="E127" s="160">
        <v>25</v>
      </c>
      <c r="F127" s="160"/>
      <c r="G127" s="183" t="str">
        <f>+'[3]Egresos Programa II General'!B33</f>
        <v>Protección del Medio Ambiente</v>
      </c>
      <c r="H127" s="263">
        <f>+C124*0.9*0.3</f>
        <v>0</v>
      </c>
      <c r="I127" s="192"/>
      <c r="J127" s="192"/>
    </row>
    <row r="128" spans="1:12" s="218" customFormat="1" ht="13.5" hidden="1" thickBot="1">
      <c r="A128" s="209" t="s">
        <v>232</v>
      </c>
      <c r="B128" s="210"/>
      <c r="C128" s="211">
        <f>SUM(C124:C127)</f>
        <v>0</v>
      </c>
      <c r="D128" s="212"/>
      <c r="E128" s="212"/>
      <c r="F128" s="212"/>
      <c r="G128" s="213"/>
      <c r="H128" s="224">
        <f>SUM(H125:H127)</f>
        <v>0</v>
      </c>
      <c r="I128" s="215">
        <f>+C128-H128</f>
        <v>0</v>
      </c>
      <c r="J128" s="284"/>
      <c r="K128" s="216"/>
      <c r="L128" s="217"/>
    </row>
    <row r="129" spans="1:10" ht="13.5" hidden="1" thickBot="1">
      <c r="A129" s="282"/>
      <c r="B129" s="262"/>
      <c r="C129" s="283"/>
      <c r="D129" s="160"/>
      <c r="E129" s="160"/>
      <c r="F129" s="160"/>
      <c r="G129" s="183"/>
      <c r="H129" s="199"/>
      <c r="I129" s="197"/>
      <c r="J129" s="197"/>
    </row>
    <row r="130" spans="1:10" ht="13.5" hidden="1" thickBot="1">
      <c r="A130" s="164" t="str">
        <f>+'[3]Clasific. Económica de Ingresos'!A50</f>
        <v>1.3.1.1.05.00.0.0.000</v>
      </c>
      <c r="B130" s="262" t="s">
        <v>589</v>
      </c>
      <c r="C130" s="182">
        <f>SUM('[3]Clasific. Económica de Ingresos'!C50)</f>
        <v>0</v>
      </c>
      <c r="D130" s="160" t="s">
        <v>222</v>
      </c>
      <c r="E130" s="160" t="s">
        <v>223</v>
      </c>
      <c r="F130" s="160" t="s">
        <v>224</v>
      </c>
      <c r="G130" s="183" t="s">
        <v>418</v>
      </c>
      <c r="H130" s="199">
        <f>+C130*10%</f>
        <v>0</v>
      </c>
      <c r="I130" s="197"/>
      <c r="J130" s="197"/>
    </row>
    <row r="131" spans="1:10" ht="13.5" hidden="1" thickBot="1">
      <c r="A131" s="164"/>
      <c r="B131" s="160"/>
      <c r="C131" s="182"/>
      <c r="D131" s="160" t="s">
        <v>226</v>
      </c>
      <c r="E131" s="160" t="s">
        <v>233</v>
      </c>
      <c r="F131" s="160" t="s">
        <v>224</v>
      </c>
      <c r="G131" s="285" t="s">
        <v>236</v>
      </c>
      <c r="H131" s="199">
        <v>0</v>
      </c>
      <c r="I131" s="197"/>
      <c r="J131" s="197"/>
    </row>
    <row r="132" spans="1:10" ht="33.75" customHeight="1" hidden="1">
      <c r="A132" s="164"/>
      <c r="B132" s="195"/>
      <c r="C132" s="182"/>
      <c r="D132" s="160" t="s">
        <v>228</v>
      </c>
      <c r="E132" s="160" t="s">
        <v>237</v>
      </c>
      <c r="F132" s="160" t="s">
        <v>223</v>
      </c>
      <c r="G132" s="193" t="str">
        <f>+'[3]Egresos Programa III General'!B70</f>
        <v>III-05-02</v>
      </c>
      <c r="H132" s="199">
        <f>+'[3]Egresos Programa III General'!C70</f>
        <v>0</v>
      </c>
      <c r="I132" s="197"/>
      <c r="J132" s="197"/>
    </row>
    <row r="133" spans="1:10" ht="27.75" customHeight="1" hidden="1">
      <c r="A133" s="164"/>
      <c r="B133" s="195"/>
      <c r="C133" s="182"/>
      <c r="D133" s="160" t="s">
        <v>228</v>
      </c>
      <c r="E133" s="160" t="s">
        <v>237</v>
      </c>
      <c r="F133" s="160" t="s">
        <v>223</v>
      </c>
      <c r="G133" s="193" t="str">
        <f>+'[3]Egresos Programa III General'!B71</f>
        <v>III-05-03</v>
      </c>
      <c r="H133" s="199">
        <f>+'[3]Egresos Programa III General'!C71</f>
        <v>0</v>
      </c>
      <c r="I133" s="197"/>
      <c r="J133" s="197"/>
    </row>
    <row r="134" spans="1:10" ht="24.75" customHeight="1" hidden="1">
      <c r="A134" s="164"/>
      <c r="B134" s="195"/>
      <c r="C134" s="182"/>
      <c r="D134" s="160" t="s">
        <v>228</v>
      </c>
      <c r="E134" s="160">
        <v>5</v>
      </c>
      <c r="F134" s="160">
        <v>3</v>
      </c>
      <c r="G134" s="193" t="str">
        <f>+'[3]Egresos Programa III General'!B69</f>
        <v>III-05-01</v>
      </c>
      <c r="H134" s="199">
        <f>+'[3]Egresos Programa III General'!C69</f>
        <v>0</v>
      </c>
      <c r="I134" s="197"/>
      <c r="J134" s="197"/>
    </row>
    <row r="135" spans="1:10" ht="24.75" customHeight="1" hidden="1">
      <c r="A135" s="164"/>
      <c r="B135" s="195"/>
      <c r="C135" s="182"/>
      <c r="D135" s="160" t="s">
        <v>228</v>
      </c>
      <c r="E135" s="160" t="s">
        <v>237</v>
      </c>
      <c r="F135" s="160" t="s">
        <v>314</v>
      </c>
      <c r="G135" s="193" t="str">
        <f>+'[3]Egresos Programa III General'!B80</f>
        <v>Contrucción de Tanque de Almacenamiento la Pradera</v>
      </c>
      <c r="H135" s="199">
        <v>0</v>
      </c>
      <c r="I135" s="197"/>
      <c r="J135" s="197"/>
    </row>
    <row r="136" spans="1:10" ht="13.5" hidden="1" thickBot="1">
      <c r="A136" s="164"/>
      <c r="B136" s="195"/>
      <c r="C136" s="182"/>
      <c r="D136" s="160" t="s">
        <v>228</v>
      </c>
      <c r="E136" s="160">
        <v>5</v>
      </c>
      <c r="F136" s="160">
        <v>7</v>
      </c>
      <c r="G136" s="193" t="s">
        <v>590</v>
      </c>
      <c r="H136" s="199"/>
      <c r="I136" s="197"/>
      <c r="J136" s="197"/>
    </row>
    <row r="137" spans="1:10" ht="13.5" hidden="1" thickBot="1">
      <c r="A137" s="164"/>
      <c r="B137" s="195"/>
      <c r="C137" s="182"/>
      <c r="D137" s="160" t="s">
        <v>228</v>
      </c>
      <c r="E137" s="160">
        <v>5</v>
      </c>
      <c r="F137" s="160">
        <v>8</v>
      </c>
      <c r="G137" s="193" t="s">
        <v>591</v>
      </c>
      <c r="H137" s="199"/>
      <c r="I137" s="197"/>
      <c r="J137" s="197"/>
    </row>
    <row r="138" spans="1:10" ht="13.5" hidden="1" thickBot="1">
      <c r="A138" s="164"/>
      <c r="B138" s="195"/>
      <c r="C138" s="182"/>
      <c r="D138" s="160" t="s">
        <v>228</v>
      </c>
      <c r="E138" s="160">
        <v>5</v>
      </c>
      <c r="F138" s="160">
        <v>9</v>
      </c>
      <c r="G138" s="193" t="s">
        <v>592</v>
      </c>
      <c r="H138" s="199"/>
      <c r="I138" s="197"/>
      <c r="J138" s="197"/>
    </row>
    <row r="139" spans="1:10" ht="13.5" hidden="1" thickBot="1">
      <c r="A139" s="164"/>
      <c r="B139" s="195"/>
      <c r="C139" s="182"/>
      <c r="D139" s="160" t="s">
        <v>228</v>
      </c>
      <c r="E139" s="160">
        <v>5</v>
      </c>
      <c r="F139" s="160">
        <v>11</v>
      </c>
      <c r="G139" s="193" t="s">
        <v>593</v>
      </c>
      <c r="H139" s="199"/>
      <c r="I139" s="197"/>
      <c r="J139" s="197"/>
    </row>
    <row r="140" spans="1:10" ht="13.5" hidden="1" thickBot="1">
      <c r="A140" s="164"/>
      <c r="B140" s="160"/>
      <c r="C140" s="182"/>
      <c r="D140" s="160"/>
      <c r="E140" s="160"/>
      <c r="F140" s="160"/>
      <c r="G140" s="285"/>
      <c r="H140" s="199"/>
      <c r="I140" s="197"/>
      <c r="J140" s="197"/>
    </row>
    <row r="141" spans="1:12" s="218" customFormat="1" ht="13.5" hidden="1" thickBot="1">
      <c r="A141" s="209" t="s">
        <v>232</v>
      </c>
      <c r="B141" s="210"/>
      <c r="C141" s="211">
        <f>SUM(C130:C139)</f>
        <v>0</v>
      </c>
      <c r="D141" s="212"/>
      <c r="E141" s="212"/>
      <c r="F141" s="212"/>
      <c r="G141" s="213"/>
      <c r="H141" s="224">
        <f>SUM(H130:H140)</f>
        <v>0</v>
      </c>
      <c r="I141" s="215">
        <f>+C141-H141</f>
        <v>0</v>
      </c>
      <c r="J141" s="225"/>
      <c r="K141" s="216"/>
      <c r="L141" s="217"/>
    </row>
    <row r="142" spans="1:10" ht="13.5" hidden="1" thickBot="1">
      <c r="A142" s="282" t="s">
        <v>13</v>
      </c>
      <c r="B142" s="262"/>
      <c r="C142" s="283"/>
      <c r="D142" s="160"/>
      <c r="E142" s="160"/>
      <c r="F142" s="160"/>
      <c r="G142" s="183"/>
      <c r="H142" s="199"/>
      <c r="I142" s="197"/>
      <c r="J142" s="197"/>
    </row>
    <row r="143" spans="1:10" ht="13.5" hidden="1" thickBot="1">
      <c r="A143" s="164" t="str">
        <f>+'[3]Clasific. Económica de Ingresos'!A56</f>
        <v>1.3.1.2.04.01.1.0.000</v>
      </c>
      <c r="B143" s="262" t="s">
        <v>422</v>
      </c>
      <c r="C143" s="182">
        <f>SUM('[3]Clasific. Económica de Ingresos'!C56)</f>
        <v>0</v>
      </c>
      <c r="D143" s="160"/>
      <c r="E143" s="160"/>
      <c r="F143" s="160"/>
      <c r="G143" s="183"/>
      <c r="H143" s="199"/>
      <c r="I143" s="197"/>
      <c r="J143" s="197"/>
    </row>
    <row r="144" spans="1:10" ht="13.5" hidden="1" thickBot="1">
      <c r="A144" s="164"/>
      <c r="B144" s="160"/>
      <c r="C144" s="182"/>
      <c r="D144" s="160" t="s">
        <v>222</v>
      </c>
      <c r="E144" s="160" t="s">
        <v>223</v>
      </c>
      <c r="F144" s="160" t="s">
        <v>224</v>
      </c>
      <c r="G144" s="183" t="s">
        <v>418</v>
      </c>
      <c r="H144" s="199">
        <f>+C143*10%</f>
        <v>0</v>
      </c>
      <c r="I144" s="197"/>
      <c r="J144" s="197"/>
    </row>
    <row r="145" spans="1:10" ht="13.5" customHeight="1" hidden="1">
      <c r="A145" s="164"/>
      <c r="B145" s="160"/>
      <c r="C145" s="286"/>
      <c r="D145" s="160" t="s">
        <v>226</v>
      </c>
      <c r="E145" s="160" t="s">
        <v>231</v>
      </c>
      <c r="F145" s="160"/>
      <c r="G145" s="183" t="str">
        <f>+'[3]Egresos Programa II General'!B19</f>
        <v>Mercados, Plazas y Ferias</v>
      </c>
      <c r="H145" s="184">
        <v>0</v>
      </c>
      <c r="I145" s="198"/>
      <c r="J145" s="198"/>
    </row>
    <row r="146" spans="1:10" ht="13.5" hidden="1" thickBot="1">
      <c r="A146" s="164"/>
      <c r="B146" s="160"/>
      <c r="C146" s="182"/>
      <c r="D146" s="160" t="s">
        <v>228</v>
      </c>
      <c r="E146" s="160" t="s">
        <v>223</v>
      </c>
      <c r="F146" s="160" t="s">
        <v>229</v>
      </c>
      <c r="G146" s="183" t="s">
        <v>423</v>
      </c>
      <c r="H146" s="184"/>
      <c r="I146" s="185"/>
      <c r="J146" s="185"/>
    </row>
    <row r="147" spans="1:12" s="218" customFormat="1" ht="13.5" hidden="1" thickBot="1">
      <c r="A147" s="209" t="s">
        <v>232</v>
      </c>
      <c r="B147" s="210"/>
      <c r="C147" s="211">
        <f>SUM(C143:C145)</f>
        <v>0</v>
      </c>
      <c r="D147" s="212"/>
      <c r="E147" s="212"/>
      <c r="F147" s="212"/>
      <c r="G147" s="213"/>
      <c r="H147" s="224">
        <f>SUM(H144:H146)</f>
        <v>0</v>
      </c>
      <c r="I147" s="215">
        <f>+C147-H147</f>
        <v>0</v>
      </c>
      <c r="J147" s="225"/>
      <c r="K147" s="216"/>
      <c r="L147" s="217"/>
    </row>
    <row r="148" spans="1:12" s="234" customFormat="1" ht="12.75" customHeight="1" hidden="1">
      <c r="A148" s="235"/>
      <c r="B148" s="238"/>
      <c r="C148" s="237"/>
      <c r="D148" s="238"/>
      <c r="E148" s="238"/>
      <c r="F148" s="238"/>
      <c r="G148" s="239"/>
      <c r="H148" s="184"/>
      <c r="I148" s="248"/>
      <c r="J148" s="248"/>
      <c r="K148" s="194"/>
      <c r="L148" s="233"/>
    </row>
    <row r="149" spans="1:12" s="234" customFormat="1" ht="12.75" customHeight="1" hidden="1">
      <c r="A149" s="235" t="str">
        <f>+'[3]Clasific. Económica de Ingresos'!A57</f>
        <v>1.3.1.2.04.01.2.0.000</v>
      </c>
      <c r="B149" s="239" t="s">
        <v>594</v>
      </c>
      <c r="C149" s="237">
        <f>SUM('[3]Clasific. Económica de Ingresos'!C57)</f>
        <v>0</v>
      </c>
      <c r="D149" s="238"/>
      <c r="E149" s="238"/>
      <c r="F149" s="238"/>
      <c r="G149" s="239"/>
      <c r="H149" s="199"/>
      <c r="I149" s="232"/>
      <c r="J149" s="232"/>
      <c r="K149" s="194"/>
      <c r="L149" s="233"/>
    </row>
    <row r="150" spans="1:12" s="234" customFormat="1" ht="13.5" customHeight="1" hidden="1" thickBot="1">
      <c r="A150" s="235"/>
      <c r="B150" s="238"/>
      <c r="C150" s="237"/>
      <c r="D150" s="238" t="s">
        <v>228</v>
      </c>
      <c r="E150" s="238" t="s">
        <v>231</v>
      </c>
      <c r="F150" s="238"/>
      <c r="G150" s="287"/>
      <c r="H150" s="184"/>
      <c r="I150" s="248"/>
      <c r="J150" s="248"/>
      <c r="K150" s="194"/>
      <c r="L150" s="233"/>
    </row>
    <row r="151" spans="1:12" s="257" customFormat="1" ht="13.5" customHeight="1" hidden="1" thickBot="1">
      <c r="A151" s="266" t="s">
        <v>232</v>
      </c>
      <c r="B151" s="267"/>
      <c r="C151" s="268">
        <f>SUM(C149:C150)</f>
        <v>0</v>
      </c>
      <c r="D151" s="269"/>
      <c r="E151" s="269"/>
      <c r="F151" s="269"/>
      <c r="G151" s="270"/>
      <c r="H151" s="224">
        <f>SUM(H150:H150)</f>
        <v>0</v>
      </c>
      <c r="I151" s="253">
        <f>+C151-H151</f>
        <v>0</v>
      </c>
      <c r="J151" s="254"/>
      <c r="K151" s="255"/>
      <c r="L151" s="256"/>
    </row>
    <row r="152" spans="1:10" ht="13.5" hidden="1" thickBot="1">
      <c r="A152" s="282"/>
      <c r="B152" s="262"/>
      <c r="C152" s="283"/>
      <c r="D152" s="160"/>
      <c r="E152" s="160"/>
      <c r="F152" s="160"/>
      <c r="G152" s="183"/>
      <c r="H152" s="199"/>
      <c r="I152" s="197"/>
      <c r="J152" s="197"/>
    </row>
    <row r="153" spans="1:10" ht="13.5" hidden="1" thickBot="1">
      <c r="A153" s="164" t="str">
        <f>+'[3]Clasific. Económica de Ingresos'!A58</f>
        <v>1.3.1.2.04.09.0.0.000</v>
      </c>
      <c r="B153" s="160" t="s">
        <v>403</v>
      </c>
      <c r="C153" s="182">
        <f>SUM('[3]Clasific. Económica de Ingresos'!C58)</f>
        <v>0</v>
      </c>
      <c r="D153" s="160"/>
      <c r="E153" s="160"/>
      <c r="F153" s="160"/>
      <c r="G153" s="183"/>
      <c r="H153" s="199"/>
      <c r="I153" s="197"/>
      <c r="J153" s="197"/>
    </row>
    <row r="154" spans="1:10" ht="13.5" hidden="1" thickBot="1">
      <c r="A154" s="164"/>
      <c r="B154" s="160"/>
      <c r="C154" s="182"/>
      <c r="D154" s="160" t="s">
        <v>222</v>
      </c>
      <c r="E154" s="160" t="s">
        <v>223</v>
      </c>
      <c r="F154" s="160" t="s">
        <v>224</v>
      </c>
      <c r="G154" s="183" t="s">
        <v>418</v>
      </c>
      <c r="H154" s="199">
        <f>+C153*10%</f>
        <v>0</v>
      </c>
      <c r="I154" s="197"/>
      <c r="J154" s="197"/>
    </row>
    <row r="155" spans="1:10" ht="13.5" hidden="1" thickBot="1">
      <c r="A155" s="164"/>
      <c r="B155" s="160"/>
      <c r="C155" s="182"/>
      <c r="D155" s="160" t="s">
        <v>226</v>
      </c>
      <c r="E155" s="160" t="s">
        <v>231</v>
      </c>
      <c r="F155" s="160"/>
      <c r="G155" s="183" t="str">
        <f>+'[3]Egresos Programa II General'!B19</f>
        <v>Mercados, Plazas y Ferias</v>
      </c>
      <c r="H155" s="184">
        <v>0</v>
      </c>
      <c r="I155" s="198"/>
      <c r="J155" s="198"/>
    </row>
    <row r="156" spans="1:12" s="218" customFormat="1" ht="13.5" hidden="1" thickBot="1">
      <c r="A156" s="209" t="s">
        <v>232</v>
      </c>
      <c r="B156" s="210"/>
      <c r="C156" s="211">
        <f>SUM(C153:C155)</f>
        <v>0</v>
      </c>
      <c r="D156" s="212"/>
      <c r="E156" s="212"/>
      <c r="F156" s="212"/>
      <c r="G156" s="213"/>
      <c r="H156" s="224">
        <f>SUM(H154:H155)</f>
        <v>0</v>
      </c>
      <c r="I156" s="215">
        <f>+C156-H156</f>
        <v>0</v>
      </c>
      <c r="J156" s="225"/>
      <c r="K156" s="216"/>
      <c r="L156" s="217"/>
    </row>
    <row r="157" spans="1:10" ht="13.5" hidden="1" thickBot="1">
      <c r="A157" s="282"/>
      <c r="B157" s="262"/>
      <c r="C157" s="283"/>
      <c r="D157" s="160"/>
      <c r="E157" s="160"/>
      <c r="F157" s="160"/>
      <c r="G157" s="183"/>
      <c r="H157" s="199"/>
      <c r="I157" s="197"/>
      <c r="J157" s="197"/>
    </row>
    <row r="158" spans="1:10" ht="13.5" hidden="1" thickBot="1">
      <c r="A158" s="164" t="str">
        <f>+'[3]Clasific. Económica de Ingresos'!A61</f>
        <v>1.3.1.2.05.01.1.0.000</v>
      </c>
      <c r="B158" s="160" t="s">
        <v>595</v>
      </c>
      <c r="C158" s="182">
        <f>SUM('[3]Clasific. Económica de Ingresos'!C61)</f>
        <v>0</v>
      </c>
      <c r="D158" s="160"/>
      <c r="E158" s="160"/>
      <c r="F158" s="160"/>
      <c r="G158" s="183"/>
      <c r="H158" s="199"/>
      <c r="I158" s="197"/>
      <c r="J158" s="197"/>
    </row>
    <row r="159" spans="1:10" ht="13.5" hidden="1" thickBot="1">
      <c r="A159" s="164"/>
      <c r="B159" s="160"/>
      <c r="C159" s="182"/>
      <c r="D159" s="160" t="s">
        <v>222</v>
      </c>
      <c r="E159" s="160" t="s">
        <v>223</v>
      </c>
      <c r="F159" s="160" t="s">
        <v>224</v>
      </c>
      <c r="G159" s="183" t="s">
        <v>418</v>
      </c>
      <c r="H159" s="199">
        <f>+C158*10%</f>
        <v>0</v>
      </c>
      <c r="I159" s="197"/>
      <c r="J159" s="197"/>
    </row>
    <row r="160" spans="1:10" ht="13.5" hidden="1" thickBot="1">
      <c r="A160" s="164"/>
      <c r="B160" s="160"/>
      <c r="C160" s="182"/>
      <c r="D160" s="160" t="s">
        <v>226</v>
      </c>
      <c r="E160" s="160">
        <v>13</v>
      </c>
      <c r="F160" s="160"/>
      <c r="G160" s="183" t="str">
        <f>+'[3]Egresos Programa II General'!B27</f>
        <v>Alcantarillados Sanitarios</v>
      </c>
      <c r="H160" s="184">
        <v>0</v>
      </c>
      <c r="I160" s="198"/>
      <c r="J160" s="198"/>
    </row>
    <row r="161" spans="1:10" ht="13.5" hidden="1" thickBot="1">
      <c r="A161" s="164"/>
      <c r="B161" s="195"/>
      <c r="C161" s="182"/>
      <c r="D161" s="160" t="s">
        <v>228</v>
      </c>
      <c r="E161" s="160" t="s">
        <v>237</v>
      </c>
      <c r="F161" s="160">
        <v>1</v>
      </c>
      <c r="G161" s="193" t="s">
        <v>596</v>
      </c>
      <c r="H161" s="199"/>
      <c r="I161" s="197"/>
      <c r="J161" s="197"/>
    </row>
    <row r="162" spans="1:10" ht="13.5" hidden="1" thickBot="1">
      <c r="A162" s="164"/>
      <c r="B162" s="195"/>
      <c r="C162" s="182"/>
      <c r="D162" s="160" t="s">
        <v>228</v>
      </c>
      <c r="E162" s="160" t="s">
        <v>237</v>
      </c>
      <c r="F162" s="160">
        <v>5</v>
      </c>
      <c r="G162" s="193" t="s">
        <v>597</v>
      </c>
      <c r="H162" s="199"/>
      <c r="I162" s="197"/>
      <c r="J162" s="197"/>
    </row>
    <row r="163" spans="1:12" s="218" customFormat="1" ht="13.5" hidden="1" thickBot="1">
      <c r="A163" s="209" t="s">
        <v>232</v>
      </c>
      <c r="B163" s="210"/>
      <c r="C163" s="211">
        <f>SUM(C158:C162)</f>
        <v>0</v>
      </c>
      <c r="D163" s="212"/>
      <c r="E163" s="212"/>
      <c r="F163" s="212"/>
      <c r="G163" s="213"/>
      <c r="H163" s="224">
        <f>SUM(H159:H162)</f>
        <v>0</v>
      </c>
      <c r="I163" s="215">
        <f>+C163-H163</f>
        <v>0</v>
      </c>
      <c r="J163" s="225"/>
      <c r="K163" s="216"/>
      <c r="L163" s="217"/>
    </row>
    <row r="164" spans="1:10" ht="13.5" hidden="1" thickBot="1">
      <c r="A164" s="282"/>
      <c r="B164" s="262"/>
      <c r="C164" s="283"/>
      <c r="D164" s="160"/>
      <c r="E164" s="160"/>
      <c r="F164" s="160"/>
      <c r="G164" s="183"/>
      <c r="H164" s="199"/>
      <c r="I164" s="197"/>
      <c r="J164" s="197"/>
    </row>
    <row r="165" spans="1:10" ht="13.5" hidden="1" thickBot="1">
      <c r="A165" s="164" t="str">
        <f>+'[3]Clasific. Económica de Ingresos'!A68</f>
        <v>1.3.1.2.05.04.2.0.000</v>
      </c>
      <c r="B165" s="160" t="s">
        <v>598</v>
      </c>
      <c r="C165" s="182">
        <f>SUM('[3]Clasific. Económica de Ingresos'!C62)</f>
        <v>0</v>
      </c>
      <c r="D165" s="160"/>
      <c r="E165" s="160"/>
      <c r="F165" s="160"/>
      <c r="G165" s="183"/>
      <c r="H165" s="199"/>
      <c r="I165" s="197"/>
      <c r="J165" s="197"/>
    </row>
    <row r="166" spans="1:10" ht="13.5" hidden="1" thickBot="1">
      <c r="A166" s="164"/>
      <c r="B166" s="160"/>
      <c r="C166" s="182"/>
      <c r="D166" s="160" t="s">
        <v>222</v>
      </c>
      <c r="E166" s="160" t="s">
        <v>223</v>
      </c>
      <c r="F166" s="160" t="s">
        <v>224</v>
      </c>
      <c r="G166" s="183" t="s">
        <v>418</v>
      </c>
      <c r="H166" s="199">
        <v>0</v>
      </c>
      <c r="I166" s="197"/>
      <c r="J166" s="197"/>
    </row>
    <row r="167" spans="1:10" ht="13.5" hidden="1" thickBot="1">
      <c r="A167" s="164"/>
      <c r="B167" s="160"/>
      <c r="C167" s="182"/>
      <c r="D167" s="160" t="s">
        <v>226</v>
      </c>
      <c r="E167" s="160">
        <v>30</v>
      </c>
      <c r="F167" s="160"/>
      <c r="G167" s="183" t="str">
        <f>+'[3]Egresos Programa II General'!B41</f>
        <v>Alcantarillado Pluvial</v>
      </c>
      <c r="H167" s="184">
        <v>0</v>
      </c>
      <c r="J167" s="198"/>
    </row>
    <row r="168" spans="1:10" ht="13.5" hidden="1" thickBot="1">
      <c r="A168" s="164"/>
      <c r="B168" s="160"/>
      <c r="C168" s="182"/>
      <c r="D168" s="160" t="s">
        <v>228</v>
      </c>
      <c r="E168" s="160" t="s">
        <v>237</v>
      </c>
      <c r="F168" s="160" t="s">
        <v>233</v>
      </c>
      <c r="G168" s="183" t="str">
        <f>+'[3]Egresos Programa III General'!B78</f>
        <v>Mejoras Sistema de Alcantarillado Sanitario Barrio los Angeles</v>
      </c>
      <c r="H168" s="184">
        <v>0</v>
      </c>
      <c r="J168" s="198"/>
    </row>
    <row r="169" spans="1:12" s="218" customFormat="1" ht="13.5" hidden="1" thickBot="1">
      <c r="A169" s="209" t="s">
        <v>232</v>
      </c>
      <c r="B169" s="210"/>
      <c r="C169" s="224">
        <f>SUM(C165:C167)</f>
        <v>0</v>
      </c>
      <c r="D169" s="212"/>
      <c r="E169" s="212"/>
      <c r="F169" s="212"/>
      <c r="G169" s="213"/>
      <c r="H169" s="224">
        <f>SUM(H166:H168)</f>
        <v>0</v>
      </c>
      <c r="I169" s="215">
        <f>+C169-H169</f>
        <v>0</v>
      </c>
      <c r="J169" s="225"/>
      <c r="K169" s="216"/>
      <c r="L169" s="217"/>
    </row>
    <row r="170" spans="1:10" ht="13.5" hidden="1" thickBot="1">
      <c r="A170" s="164"/>
      <c r="B170" s="160"/>
      <c r="C170" s="182"/>
      <c r="D170" s="160"/>
      <c r="E170" s="160"/>
      <c r="F170" s="160"/>
      <c r="G170" s="183"/>
      <c r="H170" s="184"/>
      <c r="I170" s="198"/>
      <c r="J170" s="198"/>
    </row>
    <row r="171" spans="1:10" ht="13.5" hidden="1" thickBot="1">
      <c r="A171" s="164" t="str">
        <f>+'[3]Clasific. Económica de Ingresos'!A64</f>
        <v>1.3.1.2.05.02.1.0.000</v>
      </c>
      <c r="B171" s="288" t="s">
        <v>599</v>
      </c>
      <c r="C171" s="182">
        <f>+'[3]Clasific. Económica de Ingresos'!C63</f>
        <v>0</v>
      </c>
      <c r="D171" s="160"/>
      <c r="E171" s="160"/>
      <c r="F171" s="160"/>
      <c r="G171" s="183"/>
      <c r="H171" s="199"/>
      <c r="I171" s="197"/>
      <c r="J171" s="197"/>
    </row>
    <row r="172" spans="1:10" ht="24.75" customHeight="1" hidden="1">
      <c r="A172" s="164"/>
      <c r="B172" s="160"/>
      <c r="C172" s="182"/>
      <c r="D172" s="160" t="s">
        <v>222</v>
      </c>
      <c r="E172" s="160" t="s">
        <v>223</v>
      </c>
      <c r="F172" s="160" t="s">
        <v>224</v>
      </c>
      <c r="G172" s="183" t="s">
        <v>418</v>
      </c>
      <c r="H172" s="199">
        <f>+C171*0.1</f>
        <v>0</v>
      </c>
      <c r="I172" s="197"/>
      <c r="J172" s="197"/>
    </row>
    <row r="173" spans="1:10" ht="13.5" hidden="1" thickBot="1">
      <c r="A173" s="164"/>
      <c r="B173" s="195"/>
      <c r="C173" s="182"/>
      <c r="D173" s="160" t="s">
        <v>226</v>
      </c>
      <c r="E173" s="160" t="s">
        <v>233</v>
      </c>
      <c r="F173" s="160" t="s">
        <v>224</v>
      </c>
      <c r="G173" s="285" t="s">
        <v>236</v>
      </c>
      <c r="H173" s="199">
        <v>0</v>
      </c>
      <c r="I173" s="197"/>
      <c r="J173" s="197"/>
    </row>
    <row r="174" spans="1:10" ht="13.5" hidden="1" thickBot="1">
      <c r="A174" s="164"/>
      <c r="B174" s="160"/>
      <c r="C174" s="182"/>
      <c r="D174" s="160"/>
      <c r="E174" s="160"/>
      <c r="F174" s="160"/>
      <c r="G174" s="285"/>
      <c r="H174" s="199"/>
      <c r="I174" s="197"/>
      <c r="J174" s="197"/>
    </row>
    <row r="175" spans="1:12" s="218" customFormat="1" ht="13.5" hidden="1" thickBot="1">
      <c r="A175" s="209" t="s">
        <v>232</v>
      </c>
      <c r="B175" s="210"/>
      <c r="C175" s="211">
        <f>SUM(C171:C173)</f>
        <v>0</v>
      </c>
      <c r="D175" s="212"/>
      <c r="E175" s="212"/>
      <c r="F175" s="212"/>
      <c r="G175" s="213"/>
      <c r="H175" s="224">
        <f>SUM(H171:H174)</f>
        <v>0</v>
      </c>
      <c r="I175" s="215">
        <f>+C175-H175</f>
        <v>0</v>
      </c>
      <c r="J175" s="225"/>
      <c r="K175" s="216"/>
      <c r="L175" s="217"/>
    </row>
    <row r="176" spans="1:10" ht="13.5" hidden="1" thickBot="1">
      <c r="A176" s="282"/>
      <c r="B176" s="262"/>
      <c r="C176" s="283"/>
      <c r="D176" s="160"/>
      <c r="E176" s="160"/>
      <c r="F176" s="160"/>
      <c r="G176" s="183"/>
      <c r="H176" s="199"/>
      <c r="I176" s="197"/>
      <c r="J176" s="197"/>
    </row>
    <row r="177" spans="1:10" ht="13.5" hidden="1" thickBot="1">
      <c r="A177" s="164" t="str">
        <f>+'[3]Clasific. Económica de Ingresos'!A67</f>
        <v>1.3.1.2.05.04.1.0.000</v>
      </c>
      <c r="B177" s="262" t="s">
        <v>457</v>
      </c>
      <c r="C177" s="182">
        <f>SUM('[3]Clasific. Económica de Ingresos'!C67)</f>
        <v>0</v>
      </c>
      <c r="D177" s="160"/>
      <c r="E177" s="160"/>
      <c r="F177" s="160"/>
      <c r="G177" s="183"/>
      <c r="H177" s="199"/>
      <c r="I177" s="197"/>
      <c r="J177" s="197"/>
    </row>
    <row r="178" spans="1:10" ht="13.5" hidden="1" thickBot="1">
      <c r="A178" s="164"/>
      <c r="B178" s="160"/>
      <c r="C178" s="182"/>
      <c r="D178" s="160" t="s">
        <v>222</v>
      </c>
      <c r="E178" s="160" t="s">
        <v>223</v>
      </c>
      <c r="F178" s="160" t="s">
        <v>224</v>
      </c>
      <c r="G178" s="183" t="s">
        <v>418</v>
      </c>
      <c r="H178" s="199">
        <f>+C177*10%</f>
        <v>0</v>
      </c>
      <c r="I178" s="197"/>
      <c r="J178" s="197"/>
    </row>
    <row r="179" spans="1:10" ht="13.5" hidden="1" thickBot="1">
      <c r="A179" s="164"/>
      <c r="B179" s="160"/>
      <c r="C179" s="182"/>
      <c r="D179" s="160" t="s">
        <v>226</v>
      </c>
      <c r="E179" s="160" t="s">
        <v>229</v>
      </c>
      <c r="F179" s="160" t="s">
        <v>224</v>
      </c>
      <c r="G179" s="183" t="str">
        <f>+'[3]Egresos Programa II General'!B13</f>
        <v>Recolección de Basuras</v>
      </c>
      <c r="H179" s="199">
        <v>0</v>
      </c>
      <c r="I179" s="197"/>
      <c r="J179" s="197"/>
    </row>
    <row r="180" spans="1:10" ht="13.5" hidden="1" thickBot="1">
      <c r="A180" s="164"/>
      <c r="B180" s="160"/>
      <c r="C180" s="182"/>
      <c r="D180" s="160" t="s">
        <v>228</v>
      </c>
      <c r="E180" s="160" t="s">
        <v>233</v>
      </c>
      <c r="F180" s="160" t="s">
        <v>225</v>
      </c>
      <c r="G180" s="196" t="str">
        <f>+'[3]Egresos Programa III General'!B111</f>
        <v>III-06-05</v>
      </c>
      <c r="H180" s="199">
        <f>+'[3]Egresos Programa III General'!C111</f>
        <v>0</v>
      </c>
      <c r="I180" s="197"/>
      <c r="J180" s="197"/>
    </row>
    <row r="181" spans="1:10" ht="13.5" hidden="1" thickBot="1">
      <c r="A181" s="209" t="s">
        <v>232</v>
      </c>
      <c r="B181" s="210"/>
      <c r="C181" s="211">
        <f>SUM(C177:C179)</f>
        <v>0</v>
      </c>
      <c r="D181" s="212"/>
      <c r="E181" s="212"/>
      <c r="F181" s="212"/>
      <c r="G181" s="213"/>
      <c r="H181" s="224">
        <f>SUM(H178:H180)</f>
        <v>0</v>
      </c>
      <c r="I181" s="215">
        <f>+C181-H181</f>
        <v>0</v>
      </c>
      <c r="J181" s="225"/>
    </row>
    <row r="182" spans="1:10" ht="13.5" hidden="1" thickBot="1">
      <c r="A182" s="282"/>
      <c r="B182" s="262"/>
      <c r="C182" s="283"/>
      <c r="D182" s="160"/>
      <c r="E182" s="160"/>
      <c r="F182" s="160"/>
      <c r="G182" s="183"/>
      <c r="H182" s="199"/>
      <c r="I182" s="197"/>
      <c r="J182" s="197"/>
    </row>
    <row r="183" spans="1:10" ht="13.5" hidden="1" thickBot="1">
      <c r="A183" s="164" t="str">
        <f>+'[3]Clasific. Económica de Ingresos'!A68</f>
        <v>1.3.1.2.05.04.2.0.000</v>
      </c>
      <c r="B183" s="262" t="s">
        <v>459</v>
      </c>
      <c r="C183" s="182">
        <f>SUM('[3]Clasific. Económica de Ingresos'!C68)</f>
        <v>0</v>
      </c>
      <c r="D183" s="160"/>
      <c r="E183" s="160"/>
      <c r="F183" s="160"/>
      <c r="G183" s="183"/>
      <c r="H183" s="199"/>
      <c r="I183" s="197"/>
      <c r="J183" s="197"/>
    </row>
    <row r="184" spans="1:10" ht="13.5" hidden="1" thickBot="1">
      <c r="A184" s="164"/>
      <c r="B184" s="262"/>
      <c r="C184" s="182"/>
      <c r="D184" s="160" t="s">
        <v>222</v>
      </c>
      <c r="E184" s="160" t="s">
        <v>223</v>
      </c>
      <c r="F184" s="160" t="s">
        <v>224</v>
      </c>
      <c r="G184" s="183" t="s">
        <v>418</v>
      </c>
      <c r="H184" s="199">
        <f>+C183*10%</f>
        <v>0</v>
      </c>
      <c r="I184" s="197"/>
      <c r="J184" s="197"/>
    </row>
    <row r="185" spans="1:13" ht="13.5" hidden="1" thickBot="1">
      <c r="A185" s="164"/>
      <c r="B185" s="160"/>
      <c r="C185" s="182"/>
      <c r="D185" s="160" t="s">
        <v>226</v>
      </c>
      <c r="E185" s="160" t="s">
        <v>223</v>
      </c>
      <c r="F185" s="160"/>
      <c r="G185" s="183" t="str">
        <f>+'[3]Egresos Programa II General'!B11</f>
        <v>Aseo de Vías y Sitios Públicos</v>
      </c>
      <c r="H185" s="184">
        <f>+'[3]Egresos Programa II General'!C11-H14</f>
        <v>0</v>
      </c>
      <c r="I185" s="198"/>
      <c r="J185" s="198"/>
      <c r="M185" s="188"/>
    </row>
    <row r="186" spans="1:12" s="218" customFormat="1" ht="13.5" hidden="1" thickBot="1">
      <c r="A186" s="209" t="s">
        <v>232</v>
      </c>
      <c r="B186" s="210"/>
      <c r="C186" s="211">
        <f>SUM(C183:C185)</f>
        <v>0</v>
      </c>
      <c r="D186" s="212"/>
      <c r="E186" s="212"/>
      <c r="F186" s="212"/>
      <c r="G186" s="213"/>
      <c r="H186" s="224">
        <f>SUM(H183:H185)</f>
        <v>0</v>
      </c>
      <c r="I186" s="215">
        <f>+C186-H186</f>
        <v>0</v>
      </c>
      <c r="J186" s="225"/>
      <c r="K186" s="216"/>
      <c r="L186" s="217"/>
    </row>
    <row r="187" spans="1:10" ht="13.5" hidden="1" thickBot="1">
      <c r="A187" s="282"/>
      <c r="B187" s="262"/>
      <c r="C187" s="283"/>
      <c r="D187" s="160"/>
      <c r="E187" s="160"/>
      <c r="F187" s="160"/>
      <c r="G187" s="183"/>
      <c r="H187" s="199"/>
      <c r="I187" s="197"/>
      <c r="J187" s="197"/>
    </row>
    <row r="188" spans="1:10" ht="13.5" hidden="1" thickBot="1">
      <c r="A188" s="164" t="str">
        <f>+'[3]Clasific. Económica de Ingresos'!A69</f>
        <v>1.3.1.2.05.04.4.0.000</v>
      </c>
      <c r="B188" s="262" t="s">
        <v>600</v>
      </c>
      <c r="C188" s="182">
        <f>+'[3]Clasific. Económica de Ingresos'!C69</f>
        <v>0</v>
      </c>
      <c r="D188" s="160"/>
      <c r="E188" s="160"/>
      <c r="F188" s="160"/>
      <c r="G188" s="183"/>
      <c r="H188" s="199"/>
      <c r="I188" s="197"/>
      <c r="J188" s="197"/>
    </row>
    <row r="189" spans="1:10" ht="13.5" hidden="1" thickBot="1">
      <c r="A189" s="164"/>
      <c r="B189" s="160"/>
      <c r="C189" s="182"/>
      <c r="D189" s="160" t="s">
        <v>222</v>
      </c>
      <c r="E189" s="160" t="s">
        <v>223</v>
      </c>
      <c r="F189" s="160" t="s">
        <v>224</v>
      </c>
      <c r="G189" s="183" t="s">
        <v>418</v>
      </c>
      <c r="H189" s="199">
        <f>+C188*10%</f>
        <v>0</v>
      </c>
      <c r="I189" s="197"/>
      <c r="J189" s="197"/>
    </row>
    <row r="190" spans="1:13" ht="13.5" hidden="1" thickBot="1">
      <c r="A190" s="164"/>
      <c r="B190" s="160"/>
      <c r="C190" s="182"/>
      <c r="D190" s="160" t="s">
        <v>226</v>
      </c>
      <c r="E190" s="160" t="s">
        <v>237</v>
      </c>
      <c r="F190" s="160" t="s">
        <v>224</v>
      </c>
      <c r="G190" s="183" t="str">
        <f>+'[3]Egresos Programa II General'!B15</f>
        <v>Parques Obras de Ornato</v>
      </c>
      <c r="H190" s="184">
        <v>0</v>
      </c>
      <c r="I190" s="198"/>
      <c r="J190" s="198"/>
      <c r="M190" s="188"/>
    </row>
    <row r="191" spans="1:10" ht="26.25" hidden="1" thickBot="1">
      <c r="A191" s="164"/>
      <c r="B191" s="160"/>
      <c r="C191" s="182"/>
      <c r="D191" s="160" t="s">
        <v>228</v>
      </c>
      <c r="E191" s="160" t="s">
        <v>233</v>
      </c>
      <c r="F191" s="160" t="s">
        <v>231</v>
      </c>
      <c r="G191" s="196" t="s">
        <v>601</v>
      </c>
      <c r="H191" s="184">
        <v>0</v>
      </c>
      <c r="I191" s="185"/>
      <c r="J191" s="185"/>
    </row>
    <row r="192" spans="1:12" s="218" customFormat="1" ht="13.5" hidden="1" thickBot="1">
      <c r="A192" s="209" t="s">
        <v>232</v>
      </c>
      <c r="B192" s="210"/>
      <c r="C192" s="211">
        <f>SUM(C188:C191)</f>
        <v>0</v>
      </c>
      <c r="D192" s="212"/>
      <c r="E192" s="212"/>
      <c r="F192" s="212"/>
      <c r="G192" s="213"/>
      <c r="H192" s="224">
        <f>SUM(H189:H191)</f>
        <v>0</v>
      </c>
      <c r="I192" s="215">
        <f>+C192-H192</f>
        <v>0</v>
      </c>
      <c r="J192" s="225"/>
      <c r="K192" s="216"/>
      <c r="L192" s="217"/>
    </row>
    <row r="193" spans="1:12" s="234" customFormat="1" ht="13.5" hidden="1" thickBot="1">
      <c r="A193" s="277"/>
      <c r="B193" s="239"/>
      <c r="C193" s="239"/>
      <c r="D193" s="238"/>
      <c r="E193" s="289"/>
      <c r="F193" s="238"/>
      <c r="G193" s="239"/>
      <c r="H193" s="290"/>
      <c r="I193" s="291"/>
      <c r="J193" s="291"/>
      <c r="K193" s="194"/>
      <c r="L193" s="233"/>
    </row>
    <row r="194" spans="1:12" s="234" customFormat="1" ht="13.5" hidden="1" thickBot="1">
      <c r="A194" s="235" t="str">
        <f>+'[3]Clasific. Económica de Ingresos'!A73</f>
        <v>1.3.1.2.09.09.0.0.000</v>
      </c>
      <c r="B194" s="239" t="s">
        <v>602</v>
      </c>
      <c r="C194" s="237">
        <f>SUM('[3]Clasific. Económica de Ingresos'!C73)</f>
        <v>0</v>
      </c>
      <c r="D194" s="238"/>
      <c r="E194" s="238"/>
      <c r="F194" s="238"/>
      <c r="G194" s="239"/>
      <c r="H194" s="240"/>
      <c r="I194" s="232"/>
      <c r="J194" s="232"/>
      <c r="K194" s="194"/>
      <c r="L194" s="233"/>
    </row>
    <row r="195" spans="1:10" ht="25.5" customHeight="1" hidden="1">
      <c r="A195" s="164"/>
      <c r="B195" s="239"/>
      <c r="C195" s="237"/>
      <c r="D195" s="238" t="s">
        <v>228</v>
      </c>
      <c r="E195" s="238">
        <v>5</v>
      </c>
      <c r="F195" s="238" t="s">
        <v>231</v>
      </c>
      <c r="G195" s="241" t="str">
        <f>+'[3]Egresos Programa III General'!B79</f>
        <v>Ley 8316 Mejoras Sistema Pluvial la Julieta</v>
      </c>
      <c r="H195" s="240">
        <v>0</v>
      </c>
      <c r="I195" s="197"/>
      <c r="J195" s="197"/>
    </row>
    <row r="196" spans="1:12" s="234" customFormat="1" ht="13.5" hidden="1" thickBot="1">
      <c r="A196" s="235"/>
      <c r="B196" s="238"/>
      <c r="C196" s="237"/>
      <c r="D196" s="238" t="s">
        <v>228</v>
      </c>
      <c r="E196" s="238" t="s">
        <v>231</v>
      </c>
      <c r="F196" s="238"/>
      <c r="G196" s="239" t="s">
        <v>415</v>
      </c>
      <c r="H196" s="187">
        <v>0</v>
      </c>
      <c r="I196" s="248"/>
      <c r="J196" s="248"/>
      <c r="K196" s="194"/>
      <c r="L196" s="233"/>
    </row>
    <row r="197" spans="1:12" s="257" customFormat="1" ht="13.5" hidden="1" thickBot="1">
      <c r="A197" s="266" t="s">
        <v>232</v>
      </c>
      <c r="B197" s="267"/>
      <c r="C197" s="268">
        <f>SUM(C194:C196)</f>
        <v>0</v>
      </c>
      <c r="D197" s="269"/>
      <c r="E197" s="269"/>
      <c r="F197" s="269"/>
      <c r="G197" s="270"/>
      <c r="H197" s="271">
        <f>SUM(H194:H196)</f>
        <v>0</v>
      </c>
      <c r="I197" s="253">
        <f>+C197-H197</f>
        <v>0</v>
      </c>
      <c r="J197" s="254"/>
      <c r="K197" s="255"/>
      <c r="L197" s="256"/>
    </row>
    <row r="198" spans="1:10" ht="13.5" hidden="1" thickBot="1">
      <c r="A198" s="282"/>
      <c r="B198" s="262"/>
      <c r="C198" s="283"/>
      <c r="D198" s="160"/>
      <c r="E198" s="160"/>
      <c r="F198" s="160"/>
      <c r="G198" s="183"/>
      <c r="H198" s="199"/>
      <c r="I198" s="197"/>
      <c r="J198" s="197"/>
    </row>
    <row r="199" spans="1:10" ht="13.5" hidden="1" thickBot="1">
      <c r="A199" s="164" t="str">
        <f>+'[3]Clasific. Económica de Ingresos'!A78</f>
        <v>1.3.1.3.01.01.1.0.000</v>
      </c>
      <c r="B199" s="262" t="s">
        <v>603</v>
      </c>
      <c r="C199" s="182">
        <f>SUM('[3]Clasific. Económica de Ingresos'!C78)</f>
        <v>0</v>
      </c>
      <c r="D199" s="160"/>
      <c r="E199" s="160"/>
      <c r="F199" s="160"/>
      <c r="G199" s="183"/>
      <c r="H199" s="199"/>
      <c r="I199" s="197"/>
      <c r="J199" s="197"/>
    </row>
    <row r="200" spans="1:10" ht="13.5" hidden="1" thickBot="1">
      <c r="A200" s="164"/>
      <c r="B200" s="160"/>
      <c r="C200" s="182"/>
      <c r="D200" s="160" t="s">
        <v>222</v>
      </c>
      <c r="E200" s="160" t="s">
        <v>223</v>
      </c>
      <c r="F200" s="160" t="s">
        <v>224</v>
      </c>
      <c r="G200" s="183" t="s">
        <v>418</v>
      </c>
      <c r="H200" s="199">
        <f>+C199*10%</f>
        <v>0</v>
      </c>
      <c r="I200" s="197"/>
      <c r="J200" s="197"/>
    </row>
    <row r="201" spans="1:10" ht="13.5" hidden="1" thickBot="1">
      <c r="A201" s="164"/>
      <c r="B201" s="160"/>
      <c r="C201" s="182"/>
      <c r="D201" s="160" t="s">
        <v>226</v>
      </c>
      <c r="E201" s="160">
        <v>11</v>
      </c>
      <c r="F201" s="160"/>
      <c r="G201" s="183" t="str">
        <f>+'[3]Egresos Programa II General'!B25</f>
        <v>Estacionamientos y Terminales</v>
      </c>
      <c r="H201" s="184">
        <v>0</v>
      </c>
      <c r="I201" s="198"/>
      <c r="J201" s="198"/>
    </row>
    <row r="202" spans="1:10" ht="13.5" hidden="1" thickBot="1">
      <c r="A202" s="209" t="s">
        <v>232</v>
      </c>
      <c r="B202" s="210"/>
      <c r="C202" s="211">
        <f>SUM(C199:C201)</f>
        <v>0</v>
      </c>
      <c r="D202" s="212"/>
      <c r="E202" s="212"/>
      <c r="F202" s="212"/>
      <c r="G202" s="213"/>
      <c r="H202" s="224">
        <f>SUM(H200:H201)</f>
        <v>0</v>
      </c>
      <c r="I202" s="215">
        <f>+C202-H202</f>
        <v>0</v>
      </c>
      <c r="J202" s="225"/>
    </row>
    <row r="203" spans="1:10" ht="13.5" hidden="1" thickBot="1">
      <c r="A203" s="282"/>
      <c r="B203" s="262"/>
      <c r="C203" s="283"/>
      <c r="D203" s="160"/>
      <c r="E203" s="160"/>
      <c r="F203" s="160"/>
      <c r="G203" s="183"/>
      <c r="H203" s="199"/>
      <c r="I203" s="197"/>
      <c r="J203" s="197"/>
    </row>
    <row r="204" spans="1:10" ht="13.5" hidden="1" thickBot="1">
      <c r="A204" s="164" t="str">
        <f>+'[3]Clasific. Económica de Ingresos'!A81</f>
        <v>1.3.1.3.02.03.1.0.000</v>
      </c>
      <c r="B204" s="262" t="s">
        <v>604</v>
      </c>
      <c r="C204" s="182">
        <f>SUM('[3]Clasific. Económica de Ingresos'!C81)</f>
        <v>0</v>
      </c>
      <c r="D204" s="160"/>
      <c r="E204" s="160"/>
      <c r="F204" s="160"/>
      <c r="G204" s="183"/>
      <c r="H204" s="199"/>
      <c r="I204" s="197"/>
      <c r="J204" s="197"/>
    </row>
    <row r="205" spans="1:10" ht="13.5" hidden="1" thickBot="1">
      <c r="A205" s="164"/>
      <c r="B205" s="160"/>
      <c r="C205" s="182"/>
      <c r="D205" s="160" t="s">
        <v>222</v>
      </c>
      <c r="E205" s="160" t="s">
        <v>223</v>
      </c>
      <c r="F205" s="160" t="s">
        <v>224</v>
      </c>
      <c r="G205" s="183" t="s">
        <v>418</v>
      </c>
      <c r="H205" s="199">
        <f>+C204*10%</f>
        <v>0</v>
      </c>
      <c r="I205" s="197"/>
      <c r="J205" s="197"/>
    </row>
    <row r="206" spans="1:10" ht="13.5" hidden="1" thickBot="1">
      <c r="A206" s="164"/>
      <c r="B206" s="160"/>
      <c r="C206" s="182"/>
      <c r="D206" s="160" t="s">
        <v>226</v>
      </c>
      <c r="E206" s="160" t="s">
        <v>231</v>
      </c>
      <c r="F206" s="160"/>
      <c r="G206" s="183" t="str">
        <f>+'[3]Egresos Programa II General'!B19</f>
        <v>Mercados, Plazas y Ferias</v>
      </c>
      <c r="H206" s="184">
        <v>0</v>
      </c>
      <c r="I206" s="198"/>
      <c r="J206" s="198"/>
    </row>
    <row r="207" spans="1:10" ht="13.5" hidden="1" thickBot="1">
      <c r="A207" s="209" t="s">
        <v>232</v>
      </c>
      <c r="B207" s="210"/>
      <c r="C207" s="211">
        <f>SUM(C204:C206)</f>
        <v>0</v>
      </c>
      <c r="D207" s="212"/>
      <c r="E207" s="212"/>
      <c r="F207" s="212"/>
      <c r="G207" s="213"/>
      <c r="H207" s="224">
        <f>SUM(H205:H206)</f>
        <v>0</v>
      </c>
      <c r="I207" s="215">
        <f>+C207-H207</f>
        <v>0</v>
      </c>
      <c r="J207" s="225"/>
    </row>
    <row r="208" spans="1:10" ht="13.5" hidden="1" thickBot="1">
      <c r="A208" s="165"/>
      <c r="B208" s="166"/>
      <c r="C208" s="167"/>
      <c r="D208" s="167"/>
      <c r="E208" s="167"/>
      <c r="F208" s="167"/>
      <c r="G208" s="168"/>
      <c r="H208" s="169"/>
      <c r="I208" s="170"/>
      <c r="J208" s="170"/>
    </row>
    <row r="209" spans="1:10" ht="13.5" hidden="1" thickBot="1">
      <c r="A209" s="292"/>
      <c r="B209" s="206"/>
      <c r="C209" s="205"/>
      <c r="D209" s="206"/>
      <c r="E209" s="167"/>
      <c r="F209" s="206"/>
      <c r="G209" s="207"/>
      <c r="H209" s="293"/>
      <c r="I209" s="294"/>
      <c r="J209" s="294"/>
    </row>
    <row r="210" spans="1:12" s="234" customFormat="1" ht="13.5" hidden="1" thickBot="1">
      <c r="A210" s="277" t="s">
        <v>13</v>
      </c>
      <c r="B210" s="239"/>
      <c r="C210" s="239"/>
      <c r="D210" s="238"/>
      <c r="E210" s="238"/>
      <c r="F210" s="238"/>
      <c r="G210" s="239"/>
      <c r="H210" s="240"/>
      <c r="I210" s="232"/>
      <c r="J210" s="232"/>
      <c r="K210" s="194"/>
      <c r="L210" s="233"/>
    </row>
    <row r="211" spans="1:12" s="234" customFormat="1" ht="13.5" hidden="1" thickBot="1">
      <c r="A211" s="235" t="str">
        <f>+'[3]Clasific. Económica de Ingresos'!A88</f>
        <v>1.3.2.3.01.06.0.0.000</v>
      </c>
      <c r="B211" s="239" t="s">
        <v>605</v>
      </c>
      <c r="C211" s="237">
        <f>SUM('[3]Clasific. Económica de Ingresos'!C88)</f>
        <v>0</v>
      </c>
      <c r="D211" s="238"/>
      <c r="E211" s="238"/>
      <c r="F211" s="238"/>
      <c r="G211" s="239"/>
      <c r="H211" s="240"/>
      <c r="I211" s="232"/>
      <c r="J211" s="232"/>
      <c r="K211" s="194"/>
      <c r="L211" s="233"/>
    </row>
    <row r="212" spans="1:12" s="234" customFormat="1" ht="13.5" hidden="1" thickBot="1">
      <c r="A212" s="235"/>
      <c r="B212" s="239"/>
      <c r="C212" s="237"/>
      <c r="D212" s="238" t="s">
        <v>222</v>
      </c>
      <c r="E212" s="238" t="s">
        <v>223</v>
      </c>
      <c r="F212" s="238" t="s">
        <v>224</v>
      </c>
      <c r="G212" s="239" t="s">
        <v>418</v>
      </c>
      <c r="H212" s="240"/>
      <c r="I212" s="232"/>
      <c r="J212" s="232"/>
      <c r="K212" s="194"/>
      <c r="L212" s="233"/>
    </row>
    <row r="213" spans="1:12" s="234" customFormat="1" ht="13.5" hidden="1" thickBot="1">
      <c r="A213" s="235"/>
      <c r="B213" s="239"/>
      <c r="C213" s="237"/>
      <c r="D213" s="238" t="s">
        <v>222</v>
      </c>
      <c r="E213" s="238" t="s">
        <v>225</v>
      </c>
      <c r="F213" s="238"/>
      <c r="G213" s="239" t="str">
        <f>+'[3]ProgramaI'!B32</f>
        <v>Comité Cantonal Deportes y Recreación </v>
      </c>
      <c r="H213" s="240"/>
      <c r="I213" s="232"/>
      <c r="J213" s="232"/>
      <c r="K213" s="194"/>
      <c r="L213" s="233"/>
    </row>
    <row r="214" spans="1:12" s="234" customFormat="1" ht="28.5" customHeight="1" hidden="1">
      <c r="A214" s="235"/>
      <c r="B214" s="238"/>
      <c r="C214" s="237"/>
      <c r="D214" s="238" t="s">
        <v>228</v>
      </c>
      <c r="E214" s="238" t="s">
        <v>229</v>
      </c>
      <c r="F214" s="238" t="s">
        <v>233</v>
      </c>
      <c r="G214" s="241" t="str">
        <f>+'[3]Egresos Programa III General'!B46</f>
        <v>Construcción de Rampas de Acceso y Señalización Vial Puentes Carbonal y Tenería </v>
      </c>
      <c r="H214" s="240">
        <v>0</v>
      </c>
      <c r="I214" s="232"/>
      <c r="J214" s="232"/>
      <c r="K214" s="194"/>
      <c r="L214" s="233"/>
    </row>
    <row r="215" spans="1:12" s="234" customFormat="1" ht="13.5" hidden="1" thickBot="1">
      <c r="A215" s="235"/>
      <c r="B215" s="238"/>
      <c r="C215" s="237"/>
      <c r="D215" s="238" t="s">
        <v>228</v>
      </c>
      <c r="E215" s="238" t="s">
        <v>233</v>
      </c>
      <c r="F215" s="238" t="s">
        <v>237</v>
      </c>
      <c r="G215" s="239" t="s">
        <v>606</v>
      </c>
      <c r="H215" s="240"/>
      <c r="I215" s="232"/>
      <c r="J215" s="232"/>
      <c r="K215" s="194"/>
      <c r="L215" s="233"/>
    </row>
    <row r="216" spans="1:12" s="234" customFormat="1" ht="13.5" hidden="1" thickBot="1">
      <c r="A216" s="235"/>
      <c r="B216" s="238"/>
      <c r="C216" s="237"/>
      <c r="D216" s="238" t="s">
        <v>228</v>
      </c>
      <c r="E216" s="238" t="s">
        <v>233</v>
      </c>
      <c r="F216" s="238" t="s">
        <v>233</v>
      </c>
      <c r="G216" s="239" t="s">
        <v>607</v>
      </c>
      <c r="H216" s="240"/>
      <c r="I216" s="232"/>
      <c r="J216" s="232"/>
      <c r="K216" s="194"/>
      <c r="L216" s="233"/>
    </row>
    <row r="217" spans="1:12" s="234" customFormat="1" ht="13.5" hidden="1" thickBot="1">
      <c r="A217" s="235"/>
      <c r="B217" s="238"/>
      <c r="C217" s="237"/>
      <c r="D217" s="238" t="s">
        <v>228</v>
      </c>
      <c r="E217" s="238" t="s">
        <v>233</v>
      </c>
      <c r="F217" s="238" t="s">
        <v>231</v>
      </c>
      <c r="G217" s="239" t="s">
        <v>608</v>
      </c>
      <c r="H217" s="240"/>
      <c r="I217" s="232"/>
      <c r="J217" s="232"/>
      <c r="K217" s="194"/>
      <c r="L217" s="233"/>
    </row>
    <row r="218" spans="1:12" s="234" customFormat="1" ht="26.25" hidden="1" thickBot="1">
      <c r="A218" s="235"/>
      <c r="B218" s="238"/>
      <c r="C218" s="237"/>
      <c r="D218" s="238" t="s">
        <v>228</v>
      </c>
      <c r="E218" s="238" t="s">
        <v>233</v>
      </c>
      <c r="F218" s="238">
        <v>10</v>
      </c>
      <c r="G218" s="241" t="s">
        <v>609</v>
      </c>
      <c r="H218" s="240"/>
      <c r="I218" s="232"/>
      <c r="J218" s="232"/>
      <c r="K218" s="194"/>
      <c r="L218" s="233"/>
    </row>
    <row r="219" spans="1:12" s="234" customFormat="1" ht="13.5" hidden="1" thickBot="1">
      <c r="A219" s="235"/>
      <c r="B219" s="238"/>
      <c r="C219" s="237"/>
      <c r="D219" s="238" t="s">
        <v>228</v>
      </c>
      <c r="E219" s="238" t="s">
        <v>231</v>
      </c>
      <c r="F219" s="242"/>
      <c r="G219" s="239" t="s">
        <v>415</v>
      </c>
      <c r="H219" s="240"/>
      <c r="I219" s="232"/>
      <c r="J219" s="232"/>
      <c r="K219" s="194"/>
      <c r="L219" s="233"/>
    </row>
    <row r="220" spans="1:12" s="234" customFormat="1" ht="13.5" hidden="1" thickBot="1">
      <c r="A220" s="235"/>
      <c r="B220" s="238"/>
      <c r="C220" s="237"/>
      <c r="D220" s="238" t="s">
        <v>228</v>
      </c>
      <c r="E220" s="238" t="s">
        <v>227</v>
      </c>
      <c r="F220" s="242"/>
      <c r="G220" s="239" t="s">
        <v>420</v>
      </c>
      <c r="H220" s="240">
        <v>0</v>
      </c>
      <c r="I220" s="232"/>
      <c r="J220" s="232"/>
      <c r="K220" s="194"/>
      <c r="L220" s="233"/>
    </row>
    <row r="221" spans="1:12" s="257" customFormat="1" ht="13.5" hidden="1" thickBot="1">
      <c r="A221" s="266" t="s">
        <v>232</v>
      </c>
      <c r="B221" s="267"/>
      <c r="C221" s="268">
        <f>SUM(C211:C220)</f>
        <v>0</v>
      </c>
      <c r="D221" s="269"/>
      <c r="E221" s="269"/>
      <c r="F221" s="269"/>
      <c r="G221" s="270"/>
      <c r="H221" s="271">
        <f>SUM(H211:H220)</f>
        <v>0</v>
      </c>
      <c r="I221" s="253">
        <f>+C221-H221</f>
        <v>0</v>
      </c>
      <c r="J221" s="254"/>
      <c r="K221" s="255"/>
      <c r="L221" s="256"/>
    </row>
    <row r="222" spans="1:12" s="234" customFormat="1" ht="13.5" hidden="1" thickBot="1">
      <c r="A222" s="295"/>
      <c r="B222" s="236"/>
      <c r="C222" s="296"/>
      <c r="D222" s="238"/>
      <c r="E222" s="238"/>
      <c r="F222" s="238"/>
      <c r="G222" s="239"/>
      <c r="H222" s="240"/>
      <c r="I222" s="232"/>
      <c r="J222" s="232"/>
      <c r="K222" s="194"/>
      <c r="L222" s="233"/>
    </row>
    <row r="223" spans="1:12" s="257" customFormat="1" ht="13.5" hidden="1" thickBot="1">
      <c r="A223" s="235" t="str">
        <f>+'[3]Clasific. Económica de Ingresos'!A95</f>
        <v>1.3.3.1.01.01.0.0.000</v>
      </c>
      <c r="B223" s="236" t="s">
        <v>610</v>
      </c>
      <c r="C223" s="237">
        <f>SUM('[3]Clasific. Económica de Ingresos'!C95)</f>
        <v>0</v>
      </c>
      <c r="D223" s="238"/>
      <c r="E223" s="238"/>
      <c r="F223" s="238"/>
      <c r="G223" s="239"/>
      <c r="H223" s="240"/>
      <c r="I223" s="232"/>
      <c r="J223" s="232"/>
      <c r="K223" s="255"/>
      <c r="L223" s="256"/>
    </row>
    <row r="224" spans="1:12" s="257" customFormat="1" ht="13.5" hidden="1" thickBot="1">
      <c r="A224" s="235"/>
      <c r="B224" s="236"/>
      <c r="C224" s="237"/>
      <c r="D224" s="238" t="s">
        <v>222</v>
      </c>
      <c r="E224" s="238" t="s">
        <v>223</v>
      </c>
      <c r="F224" s="238" t="s">
        <v>224</v>
      </c>
      <c r="G224" s="239" t="s">
        <v>418</v>
      </c>
      <c r="H224" s="240"/>
      <c r="I224" s="232"/>
      <c r="J224" s="232"/>
      <c r="K224" s="255"/>
      <c r="L224" s="256"/>
    </row>
    <row r="225" spans="1:12" s="234" customFormat="1" ht="13.5" hidden="1" thickBot="1">
      <c r="A225" s="235"/>
      <c r="B225" s="238"/>
      <c r="C225" s="237"/>
      <c r="D225" s="238" t="s">
        <v>222</v>
      </c>
      <c r="E225" s="238" t="s">
        <v>225</v>
      </c>
      <c r="F225" s="238"/>
      <c r="G225" s="239" t="str">
        <f>+'[3]ProgramaI'!B32</f>
        <v>Comité Cantonal Deportes y Recreación </v>
      </c>
      <c r="H225" s="240">
        <v>0</v>
      </c>
      <c r="I225" s="232"/>
      <c r="J225" s="232"/>
      <c r="K225" s="194"/>
      <c r="L225" s="233"/>
    </row>
    <row r="226" spans="1:12" s="234" customFormat="1" ht="13.5" hidden="1" thickBot="1">
      <c r="A226" s="235"/>
      <c r="B226" s="238"/>
      <c r="C226" s="237"/>
      <c r="D226" s="238" t="s">
        <v>226</v>
      </c>
      <c r="E226" s="238">
        <v>23</v>
      </c>
      <c r="F226" s="238"/>
      <c r="G226" s="239" t="str">
        <f>+'[3]Egresos Programa II General'!B31</f>
        <v>Seguridad y Vigilancia en la Comunidad</v>
      </c>
      <c r="H226" s="240"/>
      <c r="I226" s="232"/>
      <c r="J226" s="232"/>
      <c r="K226" s="194"/>
      <c r="L226" s="233"/>
    </row>
    <row r="227" spans="1:12" s="234" customFormat="1" ht="13.5" hidden="1" thickBot="1">
      <c r="A227" s="277"/>
      <c r="B227" s="239"/>
      <c r="C227" s="237"/>
      <c r="D227" s="238" t="s">
        <v>228</v>
      </c>
      <c r="E227" s="238" t="s">
        <v>233</v>
      </c>
      <c r="F227" s="238">
        <v>12</v>
      </c>
      <c r="G227" s="241" t="str">
        <f>+'[3]Egresos Programa III General'!B119</f>
        <v>III-06-13</v>
      </c>
      <c r="H227" s="240">
        <f>+'[3]Egresos Programa III General'!C119</f>
        <v>0</v>
      </c>
      <c r="I227" s="232"/>
      <c r="J227" s="232"/>
      <c r="K227" s="194"/>
      <c r="L227" s="233"/>
    </row>
    <row r="228" spans="1:12" s="234" customFormat="1" ht="13.5" hidden="1" thickBot="1">
      <c r="A228" s="266" t="s">
        <v>232</v>
      </c>
      <c r="B228" s="267"/>
      <c r="C228" s="268">
        <f>SUM(C223:C226)</f>
        <v>0</v>
      </c>
      <c r="D228" s="269"/>
      <c r="E228" s="269"/>
      <c r="F228" s="269"/>
      <c r="G228" s="270"/>
      <c r="H228" s="271">
        <f>SUM(H224:H227)</f>
        <v>0</v>
      </c>
      <c r="I228" s="253">
        <f>+C228-H228</f>
        <v>0</v>
      </c>
      <c r="J228" s="254"/>
      <c r="K228" s="194"/>
      <c r="L228" s="233"/>
    </row>
    <row r="229" spans="1:12" s="234" customFormat="1" ht="13.5" hidden="1" thickBot="1">
      <c r="A229" s="235"/>
      <c r="B229" s="238"/>
      <c r="C229" s="237"/>
      <c r="D229" s="242"/>
      <c r="E229" s="242"/>
      <c r="F229" s="242"/>
      <c r="G229" s="297"/>
      <c r="H229" s="290"/>
      <c r="I229" s="291"/>
      <c r="J229" s="291"/>
      <c r="K229" s="194"/>
      <c r="L229" s="233"/>
    </row>
    <row r="230" spans="1:12" s="234" customFormat="1" ht="13.5" hidden="1" thickBot="1">
      <c r="A230" s="235" t="str">
        <f>+'[3]Clasific. Económica de Ingresos'!A97</f>
        <v>1.3.3.1.02.01.0.0.000</v>
      </c>
      <c r="B230" s="241" t="s">
        <v>611</v>
      </c>
      <c r="C230" s="237">
        <f>SUM('[3]Clasific. Económica de Ingresos'!C97)</f>
        <v>0</v>
      </c>
      <c r="D230" s="238"/>
      <c r="E230" s="238"/>
      <c r="F230" s="238"/>
      <c r="G230" s="239"/>
      <c r="H230" s="240"/>
      <c r="I230" s="232"/>
      <c r="J230" s="232"/>
      <c r="K230" s="194"/>
      <c r="L230" s="233"/>
    </row>
    <row r="231" spans="1:12" s="234" customFormat="1" ht="13.5" hidden="1" thickBot="1">
      <c r="A231" s="235"/>
      <c r="B231" s="238"/>
      <c r="C231" s="237"/>
      <c r="D231" s="238" t="s">
        <v>222</v>
      </c>
      <c r="E231" s="238" t="s">
        <v>225</v>
      </c>
      <c r="F231" s="238"/>
      <c r="G231" s="239" t="str">
        <f>+'[3]ProgramaI'!B32</f>
        <v>Comité Cantonal Deportes y Recreación </v>
      </c>
      <c r="H231" s="187"/>
      <c r="I231" s="248"/>
      <c r="J231" s="248"/>
      <c r="K231" s="194"/>
      <c r="L231" s="233"/>
    </row>
    <row r="232" spans="1:12" s="234" customFormat="1" ht="13.5" hidden="1" thickBot="1">
      <c r="A232" s="235"/>
      <c r="B232" s="238"/>
      <c r="C232" s="237"/>
      <c r="D232" s="238" t="s">
        <v>222</v>
      </c>
      <c r="E232" s="238" t="s">
        <v>225</v>
      </c>
      <c r="F232" s="238"/>
      <c r="G232" s="239" t="str">
        <f>+'[3]ProgramaI'!B33</f>
        <v>FEDOMA</v>
      </c>
      <c r="H232" s="187">
        <f>+'[3]ProgramaI'!E33</f>
        <v>0</v>
      </c>
      <c r="I232" s="248"/>
      <c r="J232" s="248"/>
      <c r="K232" s="194"/>
      <c r="L232" s="233"/>
    </row>
    <row r="233" spans="1:12" s="234" customFormat="1" ht="13.5" hidden="1" thickBot="1">
      <c r="A233" s="235"/>
      <c r="B233" s="238"/>
      <c r="C233" s="237"/>
      <c r="D233" s="238" t="s">
        <v>222</v>
      </c>
      <c r="E233" s="238" t="s">
        <v>225</v>
      </c>
      <c r="F233" s="238"/>
      <c r="G233" s="239" t="str">
        <f>+'[3]ProgramaI'!B46</f>
        <v>Reintegros o devoluciones</v>
      </c>
      <c r="H233" s="187">
        <f>+'[3]ProgramaI'!E46</f>
        <v>0</v>
      </c>
      <c r="I233" s="248"/>
      <c r="J233" s="248"/>
      <c r="K233" s="194"/>
      <c r="L233" s="233"/>
    </row>
    <row r="234" spans="1:12" s="234" customFormat="1" ht="26.25" hidden="1" thickBot="1">
      <c r="A234" s="235"/>
      <c r="B234" s="238"/>
      <c r="C234" s="237"/>
      <c r="D234" s="238" t="s">
        <v>228</v>
      </c>
      <c r="E234" s="238" t="s">
        <v>229</v>
      </c>
      <c r="F234" s="238" t="s">
        <v>223</v>
      </c>
      <c r="G234" s="241" t="s">
        <v>612</v>
      </c>
      <c r="H234" s="187">
        <v>0</v>
      </c>
      <c r="I234" s="248"/>
      <c r="J234" s="248"/>
      <c r="K234" s="194"/>
      <c r="L234" s="233"/>
    </row>
    <row r="235" spans="1:12" s="234" customFormat="1" ht="13.5" hidden="1" thickBot="1">
      <c r="A235" s="298"/>
      <c r="B235" s="289"/>
      <c r="C235" s="237"/>
      <c r="D235" s="238" t="s">
        <v>228</v>
      </c>
      <c r="E235" s="238" t="s">
        <v>233</v>
      </c>
      <c r="F235" s="238" t="s">
        <v>223</v>
      </c>
      <c r="G235" s="239" t="s">
        <v>234</v>
      </c>
      <c r="H235" s="240">
        <v>0</v>
      </c>
      <c r="I235" s="299"/>
      <c r="J235" s="299"/>
      <c r="K235" s="300"/>
      <c r="L235" s="233"/>
    </row>
    <row r="236" spans="1:12" s="234" customFormat="1" ht="13.5" hidden="1" thickBot="1">
      <c r="A236" s="235"/>
      <c r="B236" s="238"/>
      <c r="C236" s="237"/>
      <c r="D236" s="238" t="s">
        <v>228</v>
      </c>
      <c r="E236" s="238" t="s">
        <v>233</v>
      </c>
      <c r="F236" s="238" t="s">
        <v>227</v>
      </c>
      <c r="G236" s="239" t="s">
        <v>613</v>
      </c>
      <c r="H236" s="187">
        <v>0</v>
      </c>
      <c r="I236" s="248"/>
      <c r="J236" s="248"/>
      <c r="K236" s="194"/>
      <c r="L236" s="233"/>
    </row>
    <row r="237" spans="1:12" s="234" customFormat="1" ht="26.25" hidden="1" thickBot="1">
      <c r="A237" s="235"/>
      <c r="B237" s="238"/>
      <c r="C237" s="237"/>
      <c r="D237" s="238" t="s">
        <v>228</v>
      </c>
      <c r="E237" s="238" t="s">
        <v>233</v>
      </c>
      <c r="F237" s="238">
        <v>13</v>
      </c>
      <c r="G237" s="241" t="s">
        <v>614</v>
      </c>
      <c r="H237" s="187">
        <v>0</v>
      </c>
      <c r="I237" s="248"/>
      <c r="J237" s="248"/>
      <c r="K237" s="194"/>
      <c r="L237" s="233"/>
    </row>
    <row r="238" spans="1:12" s="234" customFormat="1" ht="13.5" hidden="1" thickBot="1">
      <c r="A238" s="235"/>
      <c r="B238" s="238"/>
      <c r="C238" s="237"/>
      <c r="D238" s="238" t="s">
        <v>228</v>
      </c>
      <c r="E238" s="238" t="s">
        <v>229</v>
      </c>
      <c r="F238" s="280" t="s">
        <v>229</v>
      </c>
      <c r="G238" s="239" t="s">
        <v>249</v>
      </c>
      <c r="H238" s="187">
        <v>0</v>
      </c>
      <c r="I238" s="248"/>
      <c r="J238" s="248"/>
      <c r="K238" s="194"/>
      <c r="L238" s="233"/>
    </row>
    <row r="239" spans="1:12" s="234" customFormat="1" ht="26.25" hidden="1" thickBot="1">
      <c r="A239" s="235"/>
      <c r="B239" s="238"/>
      <c r="C239" s="237"/>
      <c r="D239" s="238" t="s">
        <v>228</v>
      </c>
      <c r="E239" s="238" t="s">
        <v>231</v>
      </c>
      <c r="F239" s="238"/>
      <c r="G239" s="241" t="s">
        <v>587</v>
      </c>
      <c r="H239" s="187"/>
      <c r="I239" s="248"/>
      <c r="J239" s="248"/>
      <c r="K239" s="194"/>
      <c r="L239" s="233"/>
    </row>
    <row r="240" spans="1:12" s="234" customFormat="1" ht="13.5" hidden="1" thickBot="1">
      <c r="A240" s="266" t="s">
        <v>232</v>
      </c>
      <c r="B240" s="267"/>
      <c r="C240" s="268">
        <f>SUM(C230:C233)</f>
        <v>0</v>
      </c>
      <c r="D240" s="269"/>
      <c r="E240" s="269"/>
      <c r="F240" s="269"/>
      <c r="G240" s="270"/>
      <c r="H240" s="271">
        <f>SUM(H231:H239)</f>
        <v>0</v>
      </c>
      <c r="I240" s="253">
        <f>+C240-H240</f>
        <v>0</v>
      </c>
      <c r="J240" s="284"/>
      <c r="K240" s="194"/>
      <c r="L240" s="233"/>
    </row>
    <row r="241" spans="1:12" s="234" customFormat="1" ht="13.5" hidden="1" thickBot="1">
      <c r="A241" s="277" t="s">
        <v>13</v>
      </c>
      <c r="B241" s="239"/>
      <c r="C241" s="239"/>
      <c r="D241" s="238"/>
      <c r="E241" s="238"/>
      <c r="F241" s="238"/>
      <c r="G241" s="239"/>
      <c r="H241" s="240"/>
      <c r="I241" s="232"/>
      <c r="J241" s="232"/>
      <c r="K241" s="194"/>
      <c r="L241" s="233"/>
    </row>
    <row r="242" spans="1:12" s="234" customFormat="1" ht="13.5" hidden="1" thickBot="1">
      <c r="A242" s="235" t="str">
        <f>+'[3]Clasific. Económica de Ingresos'!A98</f>
        <v>1.3.3.1.09.00.0.0.000</v>
      </c>
      <c r="B242" s="239" t="s">
        <v>615</v>
      </c>
      <c r="C242" s="237">
        <f>SUM('[3]Clasific. Económica de Ingresos'!C98)</f>
        <v>0</v>
      </c>
      <c r="D242" s="238"/>
      <c r="E242" s="238"/>
      <c r="F242" s="238"/>
      <c r="G242" s="239"/>
      <c r="H242" s="240"/>
      <c r="I242" s="232"/>
      <c r="J242" s="232"/>
      <c r="K242" s="194"/>
      <c r="L242" s="233"/>
    </row>
    <row r="243" spans="1:12" s="234" customFormat="1" ht="13.5" hidden="1" thickBot="1">
      <c r="A243" s="278"/>
      <c r="B243" s="279"/>
      <c r="C243" s="237"/>
      <c r="D243" s="238" t="s">
        <v>222</v>
      </c>
      <c r="E243" s="238" t="s">
        <v>223</v>
      </c>
      <c r="F243" s="238" t="s">
        <v>224</v>
      </c>
      <c r="G243" s="239" t="s">
        <v>418</v>
      </c>
      <c r="H243" s="187">
        <v>0</v>
      </c>
      <c r="I243" s="248"/>
      <c r="J243" s="248"/>
      <c r="K243" s="194"/>
      <c r="L243" s="233"/>
    </row>
    <row r="244" spans="1:12" s="234" customFormat="1" ht="14.25" customHeight="1" hidden="1">
      <c r="A244" s="235"/>
      <c r="B244" s="238"/>
      <c r="C244" s="237"/>
      <c r="D244" s="238" t="s">
        <v>226</v>
      </c>
      <c r="E244" s="238">
        <v>29</v>
      </c>
      <c r="F244" s="238"/>
      <c r="G244" s="239" t="str">
        <f>+'[3]Egresos Programa II General'!B39</f>
        <v>Por incumplimiento de Deberes de los Propietarios BI</v>
      </c>
      <c r="H244" s="187">
        <f>+'[3]Egresos Programa II General'!C39-'Origen y Aplicación'!H261</f>
        <v>0</v>
      </c>
      <c r="I244" s="248"/>
      <c r="J244" s="248"/>
      <c r="K244" s="194"/>
      <c r="L244" s="233"/>
    </row>
    <row r="245" spans="1:12" s="234" customFormat="1" ht="13.5" hidden="1" thickBot="1">
      <c r="A245" s="235"/>
      <c r="B245" s="238"/>
      <c r="C245" s="237"/>
      <c r="D245" s="238" t="s">
        <v>228</v>
      </c>
      <c r="E245" s="238" t="s">
        <v>223</v>
      </c>
      <c r="F245" s="238" t="s">
        <v>237</v>
      </c>
      <c r="G245" s="241" t="str">
        <f>+'[3]Egresos Programa III General'!B17</f>
        <v>III-01-05</v>
      </c>
      <c r="H245" s="187">
        <f>+'[3]Egresos Programa III General'!C17</f>
        <v>0</v>
      </c>
      <c r="I245" s="248">
        <v>0</v>
      </c>
      <c r="J245" s="248"/>
      <c r="K245" s="194"/>
      <c r="L245" s="233"/>
    </row>
    <row r="246" spans="1:12" s="257" customFormat="1" ht="13.5" hidden="1" thickBot="1">
      <c r="A246" s="266" t="s">
        <v>232</v>
      </c>
      <c r="B246" s="267"/>
      <c r="C246" s="268">
        <f>SUM(C242:C244)</f>
        <v>0</v>
      </c>
      <c r="D246" s="269"/>
      <c r="E246" s="269"/>
      <c r="F246" s="269"/>
      <c r="G246" s="270"/>
      <c r="H246" s="271">
        <f>SUM(H243:H245)</f>
        <v>0</v>
      </c>
      <c r="I246" s="253">
        <f>+C246-H246</f>
        <v>0</v>
      </c>
      <c r="J246" s="254"/>
      <c r="K246" s="255"/>
      <c r="L246" s="256"/>
    </row>
    <row r="247" spans="1:12" s="234" customFormat="1" ht="13.5" hidden="1" thickBot="1">
      <c r="A247" s="295"/>
      <c r="B247" s="236"/>
      <c r="C247" s="296"/>
      <c r="D247" s="301"/>
      <c r="E247" s="301"/>
      <c r="F247" s="301"/>
      <c r="G247" s="239"/>
      <c r="H247" s="302"/>
      <c r="I247" s="303"/>
      <c r="J247" s="303"/>
      <c r="K247" s="194"/>
      <c r="L247" s="233"/>
    </row>
    <row r="248" spans="1:12" s="234" customFormat="1" ht="12.75" customHeight="1" hidden="1">
      <c r="A248" s="235" t="str">
        <f>+'[3]Clasific. Económica de Ingresos'!A103</f>
        <v>1.3.4.1.00.00.0.0.000</v>
      </c>
      <c r="B248" s="236" t="s">
        <v>424</v>
      </c>
      <c r="C248" s="237">
        <f>SUM('[3]Clasific. Económica de Ingresos'!C103)</f>
        <v>0</v>
      </c>
      <c r="D248" s="238"/>
      <c r="E248" s="238"/>
      <c r="F248" s="238"/>
      <c r="G248" s="239"/>
      <c r="H248" s="240"/>
      <c r="I248" s="232"/>
      <c r="J248" s="232"/>
      <c r="K248" s="194"/>
      <c r="L248" s="233"/>
    </row>
    <row r="249" spans="1:12" s="234" customFormat="1" ht="13.5" hidden="1" thickBot="1">
      <c r="A249" s="235"/>
      <c r="B249" s="238"/>
      <c r="C249" s="237"/>
      <c r="D249" s="238" t="s">
        <v>222</v>
      </c>
      <c r="E249" s="238" t="s">
        <v>225</v>
      </c>
      <c r="F249" s="238"/>
      <c r="G249" s="239" t="str">
        <f>+'[3]ProgramaI'!B30</f>
        <v>Consejo Nacional de Personas con Discapacidad (CONAPDIS) Ley N°9303</v>
      </c>
      <c r="H249" s="187">
        <v>0</v>
      </c>
      <c r="I249" s="248"/>
      <c r="J249" s="248"/>
      <c r="K249" s="194"/>
      <c r="L249" s="233"/>
    </row>
    <row r="250" spans="1:12" s="234" customFormat="1" ht="13.5" hidden="1" thickBot="1">
      <c r="A250" s="235"/>
      <c r="B250" s="238"/>
      <c r="C250" s="237"/>
      <c r="D250" s="238" t="s">
        <v>222</v>
      </c>
      <c r="E250" s="238" t="s">
        <v>225</v>
      </c>
      <c r="F250" s="238"/>
      <c r="G250" s="239" t="str">
        <f>+'[3]ProgramaI'!B32</f>
        <v>Comité Cantonal Deportes y Recreación </v>
      </c>
      <c r="H250" s="187">
        <v>0</v>
      </c>
      <c r="I250" s="248"/>
      <c r="J250" s="248"/>
      <c r="K250" s="194"/>
      <c r="L250" s="233"/>
    </row>
    <row r="251" spans="1:12" s="234" customFormat="1" ht="13.5" hidden="1" thickBot="1">
      <c r="A251" s="235"/>
      <c r="B251" s="238"/>
      <c r="C251" s="237"/>
      <c r="D251" s="238" t="s">
        <v>222</v>
      </c>
      <c r="E251" s="238" t="s">
        <v>225</v>
      </c>
      <c r="F251" s="238"/>
      <c r="G251" s="239" t="str">
        <f>+'[3]ProgramaI'!B46</f>
        <v>Reintegros o devoluciones</v>
      </c>
      <c r="H251" s="187">
        <v>0</v>
      </c>
      <c r="I251" s="248"/>
      <c r="J251" s="248"/>
      <c r="K251" s="194"/>
      <c r="L251" s="233"/>
    </row>
    <row r="252" spans="1:12" s="234" customFormat="1" ht="13.5" hidden="1" thickBot="1">
      <c r="A252" s="278"/>
      <c r="B252" s="279"/>
      <c r="C252" s="237"/>
      <c r="D252" s="238" t="s">
        <v>228</v>
      </c>
      <c r="E252" s="238" t="s">
        <v>223</v>
      </c>
      <c r="F252" s="238" t="s">
        <v>225</v>
      </c>
      <c r="G252" s="241" t="str">
        <f>+'[3]Egresos Programa III General'!B16</f>
        <v>III-01-04</v>
      </c>
      <c r="H252" s="240">
        <f>+'[3]Egresos Programa III General'!C16</f>
        <v>0</v>
      </c>
      <c r="I252" s="248"/>
      <c r="J252" s="248"/>
      <c r="K252" s="194"/>
      <c r="L252" s="233"/>
    </row>
    <row r="253" spans="1:12" s="234" customFormat="1" ht="13.5" hidden="1" thickBot="1">
      <c r="A253" s="278"/>
      <c r="B253" s="279"/>
      <c r="C253" s="237"/>
      <c r="D253" s="238" t="s">
        <v>228</v>
      </c>
      <c r="E253" s="238" t="s">
        <v>223</v>
      </c>
      <c r="F253" s="238" t="s">
        <v>233</v>
      </c>
      <c r="G253" s="241" t="str">
        <f>+'[3]Egresos Programa III General'!B18</f>
        <v>III-01-06</v>
      </c>
      <c r="H253" s="240">
        <f>+'[3]Egresos Programa III General'!C18</f>
        <v>0</v>
      </c>
      <c r="I253" s="248"/>
      <c r="J253" s="248"/>
      <c r="K253" s="194"/>
      <c r="L253" s="233"/>
    </row>
    <row r="254" spans="1:12" s="234" customFormat="1" ht="13.5" customHeight="1" hidden="1">
      <c r="A254" s="235"/>
      <c r="B254" s="239"/>
      <c r="C254" s="237"/>
      <c r="D254" s="238" t="s">
        <v>228</v>
      </c>
      <c r="E254" s="238" t="s">
        <v>229</v>
      </c>
      <c r="F254" s="238" t="s">
        <v>229</v>
      </c>
      <c r="G254" s="239" t="s">
        <v>249</v>
      </c>
      <c r="H254" s="187"/>
      <c r="I254" s="232"/>
      <c r="J254" s="232"/>
      <c r="K254" s="194"/>
      <c r="L254" s="233"/>
    </row>
    <row r="255" spans="1:12" s="234" customFormat="1" ht="15" customHeight="1" hidden="1">
      <c r="A255" s="235"/>
      <c r="B255" s="238"/>
      <c r="C255" s="237"/>
      <c r="D255" s="238" t="s">
        <v>228</v>
      </c>
      <c r="E255" s="238" t="s">
        <v>233</v>
      </c>
      <c r="F255" s="238" t="s">
        <v>223</v>
      </c>
      <c r="G255" s="241" t="s">
        <v>234</v>
      </c>
      <c r="H255" s="187"/>
      <c r="I255" s="248"/>
      <c r="J255" s="248"/>
      <c r="K255" s="194"/>
      <c r="L255" s="233"/>
    </row>
    <row r="256" spans="1:12" s="234" customFormat="1" ht="13.5" hidden="1" thickBot="1">
      <c r="A256" s="235"/>
      <c r="B256" s="238"/>
      <c r="C256" s="237"/>
      <c r="D256" s="238" t="s">
        <v>228</v>
      </c>
      <c r="E256" s="238" t="s">
        <v>231</v>
      </c>
      <c r="F256" s="238"/>
      <c r="G256" s="239" t="s">
        <v>415</v>
      </c>
      <c r="H256" s="187"/>
      <c r="I256" s="248"/>
      <c r="J256" s="248"/>
      <c r="K256" s="194"/>
      <c r="L256" s="233"/>
    </row>
    <row r="257" spans="1:12" s="234" customFormat="1" ht="13.5" hidden="1" thickBot="1">
      <c r="A257" s="235"/>
      <c r="B257" s="238"/>
      <c r="C257" s="237"/>
      <c r="D257" s="238" t="s">
        <v>228</v>
      </c>
      <c r="E257" s="238" t="s">
        <v>227</v>
      </c>
      <c r="F257" s="242"/>
      <c r="G257" s="239" t="s">
        <v>420</v>
      </c>
      <c r="H257" s="187">
        <v>0</v>
      </c>
      <c r="I257" s="248"/>
      <c r="J257" s="248"/>
      <c r="K257" s="194"/>
      <c r="L257" s="233"/>
    </row>
    <row r="258" spans="1:12" s="234" customFormat="1" ht="13.5" hidden="1" thickBot="1">
      <c r="A258" s="266" t="s">
        <v>232</v>
      </c>
      <c r="B258" s="267"/>
      <c r="C258" s="268">
        <f>SUM(C248:C249)</f>
        <v>0</v>
      </c>
      <c r="D258" s="269"/>
      <c r="E258" s="269"/>
      <c r="F258" s="269"/>
      <c r="G258" s="270"/>
      <c r="H258" s="271">
        <f>SUM(H249:H257)</f>
        <v>0</v>
      </c>
      <c r="I258" s="253">
        <f>+C258-H258</f>
        <v>0</v>
      </c>
      <c r="J258" s="254"/>
      <c r="K258" s="194"/>
      <c r="L258" s="233"/>
    </row>
    <row r="259" spans="1:10" ht="13.5" hidden="1" thickBot="1">
      <c r="A259" s="304"/>
      <c r="B259" s="183"/>
      <c r="C259" s="183"/>
      <c r="D259" s="223"/>
      <c r="E259" s="223"/>
      <c r="F259" s="223"/>
      <c r="G259" s="305"/>
      <c r="H259" s="306"/>
      <c r="I259" s="294"/>
      <c r="J259" s="294"/>
    </row>
    <row r="260" spans="1:10" ht="13.5" hidden="1" thickBot="1">
      <c r="A260" s="164" t="str">
        <f>+'[3]Clasific. Económica de Ingresos'!A70</f>
        <v>1.3.1.2.05.04.5.0.000</v>
      </c>
      <c r="B260" s="183" t="s">
        <v>463</v>
      </c>
      <c r="C260" s="182">
        <f>+'[3]Clasific. Económica de Ingresos'!C70</f>
        <v>0</v>
      </c>
      <c r="D260" s="160" t="s">
        <v>222</v>
      </c>
      <c r="E260" s="160" t="s">
        <v>223</v>
      </c>
      <c r="F260" s="160" t="s">
        <v>224</v>
      </c>
      <c r="G260" s="183" t="s">
        <v>418</v>
      </c>
      <c r="H260" s="199">
        <f>+C260*10%</f>
        <v>0</v>
      </c>
      <c r="I260" s="307"/>
      <c r="J260" s="307"/>
    </row>
    <row r="261" spans="1:10" ht="13.5" hidden="1" thickBot="1">
      <c r="A261" s="164"/>
      <c r="B261" s="160"/>
      <c r="C261" s="182"/>
      <c r="D261" s="160" t="s">
        <v>226</v>
      </c>
      <c r="E261" s="160">
        <v>29</v>
      </c>
      <c r="F261" s="160"/>
      <c r="G261" s="183" t="str">
        <f>+'[3]Egresos Programa II General'!B39</f>
        <v>Por incumplimiento de Deberes de los Propietarios BI</v>
      </c>
      <c r="H261" s="199">
        <v>0</v>
      </c>
      <c r="J261" s="192"/>
    </row>
    <row r="262" spans="1:12" s="218" customFormat="1" ht="13.5" hidden="1" thickBot="1">
      <c r="A262" s="209" t="s">
        <v>232</v>
      </c>
      <c r="B262" s="210"/>
      <c r="C262" s="211">
        <f>SUM(C260:C261)</f>
        <v>0</v>
      </c>
      <c r="D262" s="212"/>
      <c r="E262" s="212"/>
      <c r="F262" s="212"/>
      <c r="G262" s="213"/>
      <c r="H262" s="224">
        <f>SUM(H260:H261)</f>
        <v>0</v>
      </c>
      <c r="I262" s="215">
        <f>+C262-H262</f>
        <v>0</v>
      </c>
      <c r="J262" s="225"/>
      <c r="K262" s="216"/>
      <c r="L262" s="217"/>
    </row>
    <row r="263" spans="1:10" ht="13.5" hidden="1" thickBot="1">
      <c r="A263" s="258"/>
      <c r="B263" s="259"/>
      <c r="C263" s="260"/>
      <c r="D263" s="159"/>
      <c r="E263" s="159"/>
      <c r="F263" s="159"/>
      <c r="G263" s="178"/>
      <c r="H263" s="179"/>
      <c r="I263" s="197"/>
      <c r="J263" s="197"/>
    </row>
    <row r="264" spans="1:10" ht="13.5" hidden="1" thickBot="1">
      <c r="A264" s="164" t="str">
        <f>+'[3]Clasific. Económica de Ingresos'!A110</f>
        <v>1.4.1.2.01.00.0.0.000</v>
      </c>
      <c r="B264" s="262" t="s">
        <v>616</v>
      </c>
      <c r="C264" s="182">
        <f>SUM('[3]Clasific. Económica de Ingresos'!C110)</f>
        <v>0</v>
      </c>
      <c r="D264" s="160"/>
      <c r="E264" s="160"/>
      <c r="F264" s="160"/>
      <c r="G264" s="183"/>
      <c r="H264" s="199"/>
      <c r="I264" s="197"/>
      <c r="J264" s="197"/>
    </row>
    <row r="265" spans="1:10" ht="13.5" hidden="1" thickBot="1">
      <c r="A265" s="164"/>
      <c r="B265" s="160"/>
      <c r="C265" s="182"/>
      <c r="D265" s="160" t="s">
        <v>332</v>
      </c>
      <c r="E265" s="160">
        <v>23</v>
      </c>
      <c r="F265" s="160"/>
      <c r="G265" s="183" t="str">
        <f>+'[3]Egresos Programa II General'!B31</f>
        <v>Seguridad y Vigilancia en la Comunidad</v>
      </c>
      <c r="H265" s="184">
        <v>0</v>
      </c>
      <c r="I265" s="198"/>
      <c r="J265" s="198"/>
    </row>
    <row r="266" spans="1:10" ht="28.5" customHeight="1" hidden="1" thickBot="1">
      <c r="A266" s="164"/>
      <c r="B266" s="195"/>
      <c r="C266" s="182"/>
      <c r="D266" s="160" t="s">
        <v>228</v>
      </c>
      <c r="E266" s="160" t="s">
        <v>227</v>
      </c>
      <c r="F266" s="160"/>
      <c r="G266" s="193" t="s">
        <v>617</v>
      </c>
      <c r="H266" s="199">
        <v>0</v>
      </c>
      <c r="I266" s="197"/>
      <c r="J266" s="197"/>
    </row>
    <row r="267" spans="1:12" s="218" customFormat="1" ht="13.5" hidden="1" thickBot="1">
      <c r="A267" s="209" t="s">
        <v>232</v>
      </c>
      <c r="B267" s="210"/>
      <c r="C267" s="211">
        <f>SUM(C264:C265)</f>
        <v>0</v>
      </c>
      <c r="D267" s="212"/>
      <c r="E267" s="212"/>
      <c r="F267" s="212"/>
      <c r="G267" s="213"/>
      <c r="H267" s="224">
        <f>SUM(H265:H266)</f>
        <v>0</v>
      </c>
      <c r="I267" s="215">
        <f>+C267-H267</f>
        <v>0</v>
      </c>
      <c r="J267" s="225"/>
      <c r="K267" s="216"/>
      <c r="L267" s="217"/>
    </row>
    <row r="268" spans="1:10" ht="10.5" customHeight="1" hidden="1">
      <c r="A268" s="164"/>
      <c r="B268" s="160"/>
      <c r="C268" s="182"/>
      <c r="D268" s="160"/>
      <c r="E268" s="160"/>
      <c r="F268" s="160"/>
      <c r="G268" s="183"/>
      <c r="H268" s="184"/>
      <c r="I268" s="198"/>
      <c r="J268" s="198"/>
    </row>
    <row r="269" spans="1:10" ht="13.5" customHeight="1" hidden="1" thickBot="1">
      <c r="A269" s="164"/>
      <c r="B269" s="160"/>
      <c r="C269" s="286"/>
      <c r="D269" s="308"/>
      <c r="E269" s="308"/>
      <c r="F269" s="308"/>
      <c r="G269" s="183"/>
      <c r="H269" s="309"/>
      <c r="I269" s="310"/>
      <c r="J269" s="310"/>
    </row>
    <row r="270" spans="1:10" ht="13.5" hidden="1" thickBot="1">
      <c r="A270" s="158" t="str">
        <f>+'[3]Clasific. Económica de Ingresos'!A111</f>
        <v>1.4.1.2.02,00.0.0.000</v>
      </c>
      <c r="B270" s="311" t="str">
        <f>+'[3]Clasific. Económica de Ingresos'!B111</f>
        <v>Programas comites cantonales de la Persona Joven</v>
      </c>
      <c r="C270" s="312">
        <f>SUM('[3]Clasific. Económica de Ingresos'!C111)</f>
        <v>0</v>
      </c>
      <c r="D270" s="159"/>
      <c r="E270" s="159"/>
      <c r="F270" s="159"/>
      <c r="G270" s="178"/>
      <c r="H270" s="179"/>
      <c r="I270" s="197"/>
      <c r="J270" s="197"/>
    </row>
    <row r="271" spans="1:10" ht="13.5" hidden="1" thickBot="1">
      <c r="A271" s="164"/>
      <c r="B271" s="160"/>
      <c r="C271" s="182"/>
      <c r="D271" s="160" t="s">
        <v>226</v>
      </c>
      <c r="E271" s="160">
        <v>10</v>
      </c>
      <c r="F271" s="160"/>
      <c r="G271" s="183" t="s">
        <v>247</v>
      </c>
      <c r="H271" s="184">
        <v>0</v>
      </c>
      <c r="I271" s="198"/>
      <c r="J271" s="198"/>
    </row>
    <row r="272" spans="1:10" ht="28.5" customHeight="1" hidden="1" thickBot="1">
      <c r="A272" s="292"/>
      <c r="B272" s="313"/>
      <c r="C272" s="205"/>
      <c r="D272" s="206" t="s">
        <v>226</v>
      </c>
      <c r="E272" s="206">
        <v>10</v>
      </c>
      <c r="F272" s="206"/>
      <c r="G272" s="314" t="s">
        <v>617</v>
      </c>
      <c r="H272" s="169">
        <v>0</v>
      </c>
      <c r="I272" s="197"/>
      <c r="J272" s="197"/>
    </row>
    <row r="273" spans="1:11" ht="13.5" hidden="1" thickBot="1">
      <c r="A273" s="209" t="s">
        <v>232</v>
      </c>
      <c r="B273" s="210"/>
      <c r="C273" s="211">
        <f>SUM(C270:C271)</f>
        <v>0</v>
      </c>
      <c r="D273" s="212"/>
      <c r="E273" s="212"/>
      <c r="F273" s="212"/>
      <c r="G273" s="213"/>
      <c r="H273" s="224">
        <f>SUM(H271:H272)</f>
        <v>0</v>
      </c>
      <c r="I273" s="215">
        <f>+C273-H273</f>
        <v>0</v>
      </c>
      <c r="J273" s="225"/>
      <c r="K273" s="315"/>
    </row>
    <row r="274" spans="1:10" ht="13.5" hidden="1" thickBot="1">
      <c r="A274" s="258" t="s">
        <v>13</v>
      </c>
      <c r="B274" s="259"/>
      <c r="C274" s="260"/>
      <c r="D274" s="159"/>
      <c r="E274" s="159"/>
      <c r="F274" s="159"/>
      <c r="G274" s="178"/>
      <c r="H274" s="179"/>
      <c r="I274" s="197"/>
      <c r="J274" s="197"/>
    </row>
    <row r="275" spans="1:10" ht="33.75" customHeight="1" hidden="1">
      <c r="A275" s="164" t="str">
        <f>+'[3]Clasific. Económica de Ingresos'!A113</f>
        <v>1.4.1.3.01.00.0.0.000</v>
      </c>
      <c r="B275" s="262" t="s">
        <v>618</v>
      </c>
      <c r="C275" s="182">
        <f>SUM('[3]Clasific. Económica de Ingresos'!C113)</f>
        <v>0</v>
      </c>
      <c r="D275" s="160"/>
      <c r="E275" s="160"/>
      <c r="F275" s="160"/>
      <c r="G275" s="183"/>
      <c r="H275" s="199"/>
      <c r="I275" s="197"/>
      <c r="J275" s="197"/>
    </row>
    <row r="276" spans="1:10" ht="13.5" hidden="1" thickBot="1">
      <c r="A276" s="164"/>
      <c r="B276" s="160"/>
      <c r="C276" s="182"/>
      <c r="D276" s="160" t="s">
        <v>226</v>
      </c>
      <c r="E276" s="160">
        <v>10</v>
      </c>
      <c r="F276" s="160"/>
      <c r="G276" s="183" t="s">
        <v>247</v>
      </c>
      <c r="H276" s="184">
        <v>0</v>
      </c>
      <c r="I276" s="198"/>
      <c r="J276" s="198"/>
    </row>
    <row r="277" spans="1:10" ht="13.5" hidden="1" thickBot="1">
      <c r="A277" s="164"/>
      <c r="B277" s="160"/>
      <c r="C277" s="182"/>
      <c r="D277" s="160" t="s">
        <v>226</v>
      </c>
      <c r="E277" s="160">
        <v>31</v>
      </c>
      <c r="F277" s="160"/>
      <c r="G277" s="183" t="str">
        <f>+'[3]Egresos Programa II General'!B43</f>
        <v>Aporte en Especie para Servicios Y Proyectos Comunitarios</v>
      </c>
      <c r="H277" s="184"/>
      <c r="I277" s="198"/>
      <c r="J277" s="198"/>
    </row>
    <row r="278" spans="1:10" ht="13.5" hidden="1" thickBot="1">
      <c r="A278" s="164"/>
      <c r="B278" s="160"/>
      <c r="C278" s="182"/>
      <c r="D278" s="160" t="s">
        <v>228</v>
      </c>
      <c r="E278" s="160" t="s">
        <v>231</v>
      </c>
      <c r="F278" s="182"/>
      <c r="G278" s="139" t="s">
        <v>197</v>
      </c>
      <c r="H278" s="184"/>
      <c r="I278" s="198"/>
      <c r="J278" s="198"/>
    </row>
    <row r="279" spans="1:10" ht="13.5" hidden="1" thickBot="1">
      <c r="A279" s="164"/>
      <c r="B279" s="160"/>
      <c r="C279" s="182"/>
      <c r="D279" s="160" t="s">
        <v>228</v>
      </c>
      <c r="E279" s="160" t="s">
        <v>231</v>
      </c>
      <c r="F279" s="182"/>
      <c r="G279" s="183" t="s">
        <v>415</v>
      </c>
      <c r="H279" s="184"/>
      <c r="I279" s="198"/>
      <c r="J279" s="198"/>
    </row>
    <row r="280" spans="1:10" ht="13.5" hidden="1" thickBot="1">
      <c r="A280" s="292"/>
      <c r="B280" s="160"/>
      <c r="C280" s="182"/>
      <c r="D280" s="160" t="s">
        <v>228</v>
      </c>
      <c r="E280" s="160">
        <v>6</v>
      </c>
      <c r="F280" s="160">
        <v>1</v>
      </c>
      <c r="G280" s="183" t="s">
        <v>619</v>
      </c>
      <c r="H280" s="184">
        <v>0</v>
      </c>
      <c r="I280" s="198"/>
      <c r="J280" s="198"/>
    </row>
    <row r="281" spans="1:10" ht="26.25" hidden="1" thickBot="1">
      <c r="A281" s="164"/>
      <c r="B281" s="160"/>
      <c r="C281" s="182"/>
      <c r="D281" s="160" t="s">
        <v>228</v>
      </c>
      <c r="E281" s="160" t="s">
        <v>229</v>
      </c>
      <c r="F281" s="160" t="s">
        <v>233</v>
      </c>
      <c r="G281" s="196" t="str">
        <f>+'[3]Egresos Programa III General'!B46</f>
        <v>Construcción de Rampas de Acceso y Señalización Vial Puentes Carbonal y Tenería </v>
      </c>
      <c r="H281" s="184">
        <v>0</v>
      </c>
      <c r="I281" s="198"/>
      <c r="J281" s="198"/>
    </row>
    <row r="282" spans="1:12" s="218" customFormat="1" ht="13.5" hidden="1" thickBot="1">
      <c r="A282" s="209" t="s">
        <v>232</v>
      </c>
      <c r="B282" s="210"/>
      <c r="C282" s="211">
        <f>SUM(C275:C279)</f>
        <v>0</v>
      </c>
      <c r="D282" s="212"/>
      <c r="E282" s="212"/>
      <c r="F282" s="212"/>
      <c r="G282" s="213"/>
      <c r="H282" s="224">
        <f>SUM(H276:H281)</f>
        <v>0</v>
      </c>
      <c r="I282" s="215">
        <f>+C282-H282</f>
        <v>0</v>
      </c>
      <c r="J282" s="225"/>
      <c r="K282" s="161"/>
      <c r="L282" s="217"/>
    </row>
    <row r="283" spans="1:12" s="234" customFormat="1" ht="13.5" hidden="1" thickBot="1">
      <c r="A283" s="295"/>
      <c r="B283" s="236"/>
      <c r="C283" s="296"/>
      <c r="D283" s="301"/>
      <c r="E283" s="301"/>
      <c r="F283" s="301"/>
      <c r="G283" s="239"/>
      <c r="H283" s="302"/>
      <c r="I283" s="303"/>
      <c r="J283" s="303"/>
      <c r="K283" s="194"/>
      <c r="L283" s="233"/>
    </row>
    <row r="284" spans="1:12" s="234" customFormat="1" ht="13.5" hidden="1" thickBot="1">
      <c r="A284" s="277" t="str">
        <f>+'[3]Clasific. Económica de Ingresos'!A121</f>
        <v>2.1.2.1.01.00.0.0.000</v>
      </c>
      <c r="B284" s="239" t="s">
        <v>620</v>
      </c>
      <c r="C284" s="237">
        <f>SUM('[3]Clasific. Económica de Ingresos'!C121)</f>
        <v>0</v>
      </c>
      <c r="D284" s="238" t="s">
        <v>222</v>
      </c>
      <c r="E284" s="238" t="s">
        <v>223</v>
      </c>
      <c r="F284" s="238" t="s">
        <v>224</v>
      </c>
      <c r="G284" s="239" t="s">
        <v>418</v>
      </c>
      <c r="H284" s="240">
        <v>0</v>
      </c>
      <c r="I284" s="232"/>
      <c r="J284" s="232"/>
      <c r="K284" s="194"/>
      <c r="L284" s="233"/>
    </row>
    <row r="285" spans="1:8" ht="13.5" hidden="1" thickBot="1">
      <c r="A285" s="200"/>
      <c r="B285" s="201"/>
      <c r="C285" s="286"/>
      <c r="D285" s="286"/>
      <c r="E285" s="286"/>
      <c r="F285" s="286"/>
      <c r="G285" s="316"/>
      <c r="H285" s="199"/>
    </row>
    <row r="286" spans="1:12" s="325" customFormat="1" ht="13.5" hidden="1" thickBot="1">
      <c r="A286" s="317"/>
      <c r="B286" s="318"/>
      <c r="C286" s="319"/>
      <c r="D286" s="318" t="s">
        <v>228</v>
      </c>
      <c r="E286" s="318" t="s">
        <v>231</v>
      </c>
      <c r="F286" s="318"/>
      <c r="G286" s="320" t="s">
        <v>587</v>
      </c>
      <c r="H286" s="321">
        <v>0</v>
      </c>
      <c r="I286" s="322"/>
      <c r="J286" s="322"/>
      <c r="K286" s="323"/>
      <c r="L286" s="324"/>
    </row>
    <row r="287" spans="1:12" s="234" customFormat="1" ht="13.5" hidden="1" thickBot="1">
      <c r="A287" s="235"/>
      <c r="B287" s="238"/>
      <c r="C287" s="237"/>
      <c r="D287" s="238" t="s">
        <v>228</v>
      </c>
      <c r="E287" s="238" t="s">
        <v>231</v>
      </c>
      <c r="F287" s="242"/>
      <c r="G287" s="239" t="s">
        <v>415</v>
      </c>
      <c r="H287" s="240">
        <v>0</v>
      </c>
      <c r="I287" s="232"/>
      <c r="J287" s="232"/>
      <c r="K287" s="194"/>
      <c r="L287" s="233"/>
    </row>
    <row r="288" spans="1:12" s="325" customFormat="1" ht="13.5" hidden="1" thickBot="1">
      <c r="A288" s="317"/>
      <c r="B288" s="318"/>
      <c r="C288" s="319"/>
      <c r="D288" s="318" t="s">
        <v>228</v>
      </c>
      <c r="E288" s="318" t="s">
        <v>231</v>
      </c>
      <c r="F288" s="318" t="s">
        <v>224</v>
      </c>
      <c r="G288" s="326" t="s">
        <v>197</v>
      </c>
      <c r="H288" s="321"/>
      <c r="I288" s="322"/>
      <c r="J288" s="322"/>
      <c r="K288" s="323"/>
      <c r="L288" s="324"/>
    </row>
    <row r="289" spans="1:12" s="325" customFormat="1" ht="13.5" hidden="1" thickBot="1">
      <c r="A289" s="327" t="s">
        <v>232</v>
      </c>
      <c r="B289" s="328"/>
      <c r="C289" s="329">
        <f>SUM(C284:C286)</f>
        <v>0</v>
      </c>
      <c r="D289" s="330"/>
      <c r="E289" s="330"/>
      <c r="F289" s="330"/>
      <c r="G289" s="331"/>
      <c r="H289" s="332">
        <f>SUM(H284:H288)</f>
        <v>0</v>
      </c>
      <c r="I289" s="333">
        <f>+C289-H289</f>
        <v>0</v>
      </c>
      <c r="J289" s="334"/>
      <c r="K289" s="323"/>
      <c r="L289" s="324"/>
    </row>
    <row r="290" spans="1:10" ht="13.5" hidden="1" thickBot="1">
      <c r="A290" s="164"/>
      <c r="B290" s="160"/>
      <c r="C290" s="182"/>
      <c r="D290" s="223"/>
      <c r="E290" s="223"/>
      <c r="F290" s="223"/>
      <c r="G290" s="305"/>
      <c r="H290" s="335"/>
      <c r="I290" s="336"/>
      <c r="J290" s="336"/>
    </row>
    <row r="291" spans="1:10" ht="13.5" hidden="1" thickBot="1">
      <c r="A291" s="164" t="str">
        <f>+'[3]Clasific. Económica de Ingresos'!A126</f>
        <v>2.2.1.1.00.00.0.0.000</v>
      </c>
      <c r="B291" s="262" t="s">
        <v>534</v>
      </c>
      <c r="C291" s="182">
        <f>+'[3]Clasific. Económica de Ingresos'!C126</f>
        <v>0</v>
      </c>
      <c r="D291" s="160"/>
      <c r="E291" s="160"/>
      <c r="F291" s="160"/>
      <c r="G291" s="183"/>
      <c r="H291" s="199"/>
      <c r="I291" s="197"/>
      <c r="J291" s="197"/>
    </row>
    <row r="292" spans="1:10" ht="13.5" hidden="1" thickBot="1">
      <c r="A292" s="164"/>
      <c r="B292" s="160"/>
      <c r="C292" s="182"/>
      <c r="D292" s="160" t="s">
        <v>226</v>
      </c>
      <c r="E292" s="160" t="s">
        <v>233</v>
      </c>
      <c r="F292" s="160" t="s">
        <v>224</v>
      </c>
      <c r="G292" s="285" t="s">
        <v>236</v>
      </c>
      <c r="H292" s="199">
        <v>0</v>
      </c>
      <c r="I292" s="197"/>
      <c r="J292" s="197"/>
    </row>
    <row r="293" spans="1:10" ht="13.5" hidden="1" thickBot="1">
      <c r="A293" s="209" t="s">
        <v>232</v>
      </c>
      <c r="B293" s="210"/>
      <c r="C293" s="211">
        <f>SUM(C291:C292)</f>
        <v>0</v>
      </c>
      <c r="D293" s="212"/>
      <c r="E293" s="212"/>
      <c r="F293" s="212"/>
      <c r="G293" s="213"/>
      <c r="H293" s="224">
        <f>SUM(H292:H292)</f>
        <v>0</v>
      </c>
      <c r="I293" s="215">
        <f>+C293-H293</f>
        <v>0</v>
      </c>
      <c r="J293" s="225"/>
    </row>
    <row r="294" spans="1:10" ht="13.5" hidden="1" thickBot="1">
      <c r="A294" s="164"/>
      <c r="B294" s="160"/>
      <c r="C294" s="182"/>
      <c r="D294" s="160"/>
      <c r="E294" s="160"/>
      <c r="F294" s="160"/>
      <c r="G294" s="183"/>
      <c r="H294" s="184"/>
      <c r="I294" s="198"/>
      <c r="J294" s="198"/>
    </row>
    <row r="295" spans="1:12" ht="26.25" hidden="1" thickBot="1">
      <c r="A295" s="164" t="str">
        <f>+'[3]Clasific. Económica de Ingresos'!A133</f>
        <v>2.4.1.1.01.00.0.0.000</v>
      </c>
      <c r="B295" s="195" t="s">
        <v>621</v>
      </c>
      <c r="C295" s="170">
        <f>SUM('[3]Clasific. Económica de Ingresos'!C133)</f>
        <v>0</v>
      </c>
      <c r="D295" s="160"/>
      <c r="E295" s="160"/>
      <c r="F295" s="160"/>
      <c r="G295" s="183"/>
      <c r="H295" s="199"/>
      <c r="I295" s="197"/>
      <c r="J295" s="197"/>
      <c r="K295" s="163"/>
      <c r="L295" s="163"/>
    </row>
    <row r="296" spans="1:12" ht="13.5" hidden="1" thickBot="1">
      <c r="A296" s="164"/>
      <c r="B296" s="195"/>
      <c r="C296" s="170"/>
      <c r="D296" s="160" t="s">
        <v>228</v>
      </c>
      <c r="E296" s="160" t="s">
        <v>229</v>
      </c>
      <c r="F296" s="160" t="s">
        <v>223</v>
      </c>
      <c r="G296" s="183" t="s">
        <v>622</v>
      </c>
      <c r="H296" s="199">
        <v>0</v>
      </c>
      <c r="I296" s="197"/>
      <c r="J296" s="197"/>
      <c r="K296" s="163"/>
      <c r="L296" s="163"/>
    </row>
    <row r="297" spans="1:12" ht="13.5" hidden="1" thickBot="1">
      <c r="A297" s="164"/>
      <c r="B297" s="195"/>
      <c r="C297" s="170"/>
      <c r="D297" s="160" t="s">
        <v>228</v>
      </c>
      <c r="E297" s="160" t="s">
        <v>229</v>
      </c>
      <c r="F297" s="160" t="s">
        <v>230</v>
      </c>
      <c r="G297" s="183" t="s">
        <v>412</v>
      </c>
      <c r="H297" s="199">
        <v>0</v>
      </c>
      <c r="I297" s="197"/>
      <c r="J297" s="197"/>
      <c r="K297" s="163"/>
      <c r="L297" s="163"/>
    </row>
    <row r="298" spans="1:12" ht="13.5" hidden="1" thickBot="1">
      <c r="A298" s="164"/>
      <c r="B298" s="195"/>
      <c r="C298" s="170"/>
      <c r="D298" s="160" t="s">
        <v>228</v>
      </c>
      <c r="E298" s="160" t="s">
        <v>229</v>
      </c>
      <c r="F298" s="160" t="s">
        <v>225</v>
      </c>
      <c r="G298" s="183" t="s">
        <v>623</v>
      </c>
      <c r="H298" s="199">
        <v>0</v>
      </c>
      <c r="I298" s="197"/>
      <c r="J298" s="197"/>
      <c r="K298" s="163"/>
      <c r="L298" s="163"/>
    </row>
    <row r="299" spans="1:12" ht="13.5" hidden="1" thickBot="1">
      <c r="A299" s="164"/>
      <c r="B299" s="160"/>
      <c r="C299" s="182"/>
      <c r="D299" s="160" t="s">
        <v>228</v>
      </c>
      <c r="E299" s="160">
        <v>7</v>
      </c>
      <c r="F299" s="160"/>
      <c r="G299" s="183" t="s">
        <v>624</v>
      </c>
      <c r="H299" s="184">
        <v>0</v>
      </c>
      <c r="I299" s="198"/>
      <c r="J299" s="198"/>
      <c r="K299" s="163"/>
      <c r="L299" s="163"/>
    </row>
    <row r="300" spans="1:12" ht="13.5" hidden="1" thickBot="1">
      <c r="A300" s="209" t="s">
        <v>232</v>
      </c>
      <c r="B300" s="210"/>
      <c r="C300" s="211">
        <f>SUM(C295:C299)</f>
        <v>0</v>
      </c>
      <c r="D300" s="212"/>
      <c r="E300" s="212"/>
      <c r="F300" s="212"/>
      <c r="G300" s="213"/>
      <c r="H300" s="224">
        <f>SUM(H296:H299)</f>
        <v>0</v>
      </c>
      <c r="I300" s="215">
        <f>+C300-H300</f>
        <v>0</v>
      </c>
      <c r="J300" s="225"/>
      <c r="K300" s="163"/>
      <c r="L300" s="163"/>
    </row>
    <row r="301" spans="1:12" ht="13.5" hidden="1" thickBot="1">
      <c r="A301" s="164"/>
      <c r="B301" s="160"/>
      <c r="C301" s="286"/>
      <c r="D301" s="308"/>
      <c r="E301" s="308"/>
      <c r="F301" s="308"/>
      <c r="G301" s="183"/>
      <c r="H301" s="309"/>
      <c r="I301" s="310"/>
      <c r="J301" s="310"/>
      <c r="K301" s="163"/>
      <c r="L301" s="163"/>
    </row>
    <row r="302" spans="1:12" ht="13.5" hidden="1" thickBot="1">
      <c r="A302" s="164" t="str">
        <f>+'[3]Clasific. Económica de Ingresos'!A134</f>
        <v>2.4.1.1.02.00.0.0.000</v>
      </c>
      <c r="B302" s="195" t="str">
        <f>+'[3]Clasific. Económica de Ingresos'!B134</f>
        <v>Ley 8316 Fondo de Alcantarillados</v>
      </c>
      <c r="C302" s="182">
        <f>SUM('[3]Clasific. Económica de Ingresos'!C134)</f>
        <v>0</v>
      </c>
      <c r="D302" s="160"/>
      <c r="E302" s="160"/>
      <c r="F302" s="160"/>
      <c r="G302" s="183"/>
      <c r="H302" s="199"/>
      <c r="I302" s="197"/>
      <c r="J302" s="197"/>
      <c r="K302" s="163"/>
      <c r="L302" s="163"/>
    </row>
    <row r="303" spans="1:12" ht="13.5" hidden="1" thickBot="1">
      <c r="A303" s="164"/>
      <c r="B303" s="195"/>
      <c r="C303" s="182"/>
      <c r="D303" s="160" t="s">
        <v>226</v>
      </c>
      <c r="E303" s="160">
        <v>13</v>
      </c>
      <c r="F303" s="160"/>
      <c r="G303" s="196" t="s">
        <v>625</v>
      </c>
      <c r="H303" s="199">
        <v>0</v>
      </c>
      <c r="I303" s="197"/>
      <c r="J303" s="197"/>
      <c r="K303" s="163"/>
      <c r="L303" s="163"/>
    </row>
    <row r="304" spans="1:12" ht="13.5" hidden="1" thickBot="1">
      <c r="A304" s="164"/>
      <c r="B304" s="160"/>
      <c r="C304" s="182"/>
      <c r="D304" s="160" t="s">
        <v>226</v>
      </c>
      <c r="E304" s="160">
        <v>30</v>
      </c>
      <c r="F304" s="160" t="s">
        <v>13</v>
      </c>
      <c r="G304" s="196" t="str">
        <f>+'[3]Egresos Programa II General'!B41</f>
        <v>Alcantarillado Pluvial</v>
      </c>
      <c r="H304" s="184">
        <v>0</v>
      </c>
      <c r="I304" s="198"/>
      <c r="J304" s="198"/>
      <c r="K304" s="163"/>
      <c r="L304" s="163"/>
    </row>
    <row r="305" spans="1:12" ht="13.5" hidden="1" thickBot="1">
      <c r="A305" s="164"/>
      <c r="B305" s="160"/>
      <c r="C305" s="182"/>
      <c r="D305" s="160" t="s">
        <v>228</v>
      </c>
      <c r="E305" s="160" t="s">
        <v>237</v>
      </c>
      <c r="F305" s="160">
        <v>2</v>
      </c>
      <c r="G305" s="196" t="str">
        <f>+'[3]Egresos Programa III General'!B71</f>
        <v>III-05-03</v>
      </c>
      <c r="H305" s="184">
        <v>0</v>
      </c>
      <c r="I305" s="198"/>
      <c r="J305" s="198"/>
      <c r="K305" s="163"/>
      <c r="L305" s="163"/>
    </row>
    <row r="306" spans="1:12" ht="24.75" customHeight="1" hidden="1">
      <c r="A306" s="164"/>
      <c r="B306" s="160"/>
      <c r="C306" s="182"/>
      <c r="D306" s="160" t="s">
        <v>228</v>
      </c>
      <c r="E306" s="160" t="s">
        <v>237</v>
      </c>
      <c r="F306" s="160">
        <v>3</v>
      </c>
      <c r="G306" s="196" t="str">
        <f>+'[3]Egresos Programa III General'!B72</f>
        <v>III-05-04</v>
      </c>
      <c r="H306" s="184">
        <v>0</v>
      </c>
      <c r="I306" s="198"/>
      <c r="J306" s="198"/>
      <c r="K306" s="163"/>
      <c r="L306" s="163"/>
    </row>
    <row r="307" spans="1:12" ht="13.5" hidden="1" thickBot="1">
      <c r="A307" s="164"/>
      <c r="B307" s="195"/>
      <c r="C307" s="182"/>
      <c r="D307" s="160" t="s">
        <v>228</v>
      </c>
      <c r="E307" s="160" t="s">
        <v>237</v>
      </c>
      <c r="F307" s="160" t="s">
        <v>230</v>
      </c>
      <c r="G307" s="196" t="str">
        <f>+'[3]Egresos Programa III General'!B73</f>
        <v>III-05-05</v>
      </c>
      <c r="H307" s="184">
        <f>+'[3]Egresos Programa III General'!C73</f>
        <v>0</v>
      </c>
      <c r="I307" s="197"/>
      <c r="J307" s="197"/>
      <c r="K307" s="163"/>
      <c r="L307" s="163"/>
    </row>
    <row r="308" spans="1:12" ht="12" customHeight="1" hidden="1">
      <c r="A308" s="164"/>
      <c r="B308" s="195"/>
      <c r="C308" s="182"/>
      <c r="D308" s="160" t="s">
        <v>228</v>
      </c>
      <c r="E308" s="160" t="s">
        <v>237</v>
      </c>
      <c r="F308" s="160">
        <v>5</v>
      </c>
      <c r="G308" s="196" t="str">
        <f>+'[3]Egresos Programa III General'!B74</f>
        <v>III-05-06</v>
      </c>
      <c r="H308" s="184">
        <v>0</v>
      </c>
      <c r="I308" s="197"/>
      <c r="J308" s="197"/>
      <c r="K308" s="163"/>
      <c r="L308" s="163"/>
    </row>
    <row r="309" spans="1:12" ht="13.5" hidden="1" thickBot="1">
      <c r="A309" s="164"/>
      <c r="B309" s="195"/>
      <c r="C309" s="182"/>
      <c r="D309" s="160" t="s">
        <v>228</v>
      </c>
      <c r="E309" s="160">
        <v>5</v>
      </c>
      <c r="F309" s="160">
        <v>6</v>
      </c>
      <c r="G309" s="196" t="s">
        <v>626</v>
      </c>
      <c r="H309" s="199">
        <v>0</v>
      </c>
      <c r="I309" s="197"/>
      <c r="J309" s="197"/>
      <c r="K309" s="163"/>
      <c r="L309" s="163"/>
    </row>
    <row r="310" spans="1:12" ht="26.25" hidden="1" thickBot="1">
      <c r="A310" s="164"/>
      <c r="B310" s="195"/>
      <c r="C310" s="182"/>
      <c r="D310" s="160" t="s">
        <v>228</v>
      </c>
      <c r="E310" s="160">
        <v>5</v>
      </c>
      <c r="F310" s="160">
        <v>7</v>
      </c>
      <c r="G310" s="196" t="s">
        <v>627</v>
      </c>
      <c r="H310" s="199">
        <f>+'[3]Egresos Programa III General'!C75</f>
        <v>0</v>
      </c>
      <c r="I310" s="197"/>
      <c r="J310" s="197"/>
      <c r="K310" s="163"/>
      <c r="L310" s="163"/>
    </row>
    <row r="311" spans="1:12" ht="13.5" hidden="1" thickBot="1">
      <c r="A311" s="164"/>
      <c r="B311" s="195"/>
      <c r="C311" s="182"/>
      <c r="D311" s="160" t="s">
        <v>228</v>
      </c>
      <c r="E311" s="160">
        <v>5</v>
      </c>
      <c r="F311" s="160">
        <v>8</v>
      </c>
      <c r="G311" s="196" t="s">
        <v>628</v>
      </c>
      <c r="H311" s="199">
        <v>0</v>
      </c>
      <c r="I311" s="197"/>
      <c r="J311" s="197"/>
      <c r="L311" s="163"/>
    </row>
    <row r="312" spans="1:12" ht="24.75" customHeight="1" hidden="1">
      <c r="A312" s="164"/>
      <c r="B312" s="195"/>
      <c r="C312" s="182"/>
      <c r="D312" s="160" t="s">
        <v>228</v>
      </c>
      <c r="E312" s="160">
        <v>5</v>
      </c>
      <c r="F312" s="160">
        <v>9</v>
      </c>
      <c r="G312" s="196" t="s">
        <v>629</v>
      </c>
      <c r="H312" s="199">
        <v>0</v>
      </c>
      <c r="I312" s="197"/>
      <c r="J312" s="197"/>
      <c r="L312" s="163"/>
    </row>
    <row r="313" spans="1:8" ht="13.5" hidden="1" thickBot="1">
      <c r="A313" s="200"/>
      <c r="B313" s="201"/>
      <c r="C313" s="286"/>
      <c r="D313" s="286"/>
      <c r="E313" s="286"/>
      <c r="F313" s="286"/>
      <c r="G313" s="316"/>
      <c r="H313" s="199"/>
    </row>
    <row r="314" spans="1:12" ht="24.75" customHeight="1" hidden="1">
      <c r="A314" s="164"/>
      <c r="B314" s="195"/>
      <c r="C314" s="182"/>
      <c r="D314" s="160" t="s">
        <v>228</v>
      </c>
      <c r="E314" s="160">
        <v>5</v>
      </c>
      <c r="F314" s="160">
        <v>13</v>
      </c>
      <c r="G314" s="196" t="s">
        <v>630</v>
      </c>
      <c r="H314" s="199">
        <v>0</v>
      </c>
      <c r="I314" s="197"/>
      <c r="J314" s="197"/>
      <c r="L314" s="163"/>
    </row>
    <row r="315" spans="1:12" ht="24.75" customHeight="1" hidden="1">
      <c r="A315" s="164"/>
      <c r="B315" s="195"/>
      <c r="C315" s="182"/>
      <c r="D315" s="160" t="s">
        <v>228</v>
      </c>
      <c r="E315" s="160">
        <v>5</v>
      </c>
      <c r="F315" s="160">
        <v>14</v>
      </c>
      <c r="G315" s="196" t="s">
        <v>631</v>
      </c>
      <c r="H315" s="199">
        <v>0</v>
      </c>
      <c r="I315" s="197"/>
      <c r="J315" s="197"/>
      <c r="L315" s="163"/>
    </row>
    <row r="316" spans="1:12" ht="24.75" customHeight="1" hidden="1">
      <c r="A316" s="164"/>
      <c r="B316" s="195"/>
      <c r="C316" s="182"/>
      <c r="D316" s="160" t="s">
        <v>228</v>
      </c>
      <c r="E316" s="160">
        <v>6</v>
      </c>
      <c r="F316" s="160">
        <v>1</v>
      </c>
      <c r="G316" s="196" t="s">
        <v>234</v>
      </c>
      <c r="H316" s="199">
        <v>0</v>
      </c>
      <c r="I316" s="197"/>
      <c r="J316" s="197"/>
      <c r="L316" s="163"/>
    </row>
    <row r="317" spans="1:12" ht="36" customHeight="1" hidden="1" thickBot="1">
      <c r="A317" s="164"/>
      <c r="B317" s="195"/>
      <c r="C317" s="182"/>
      <c r="D317" s="160" t="s">
        <v>228</v>
      </c>
      <c r="E317" s="160" t="s">
        <v>227</v>
      </c>
      <c r="F317" s="160"/>
      <c r="G317" s="193" t="s">
        <v>617</v>
      </c>
      <c r="H317" s="199">
        <v>0</v>
      </c>
      <c r="I317" s="197"/>
      <c r="J317" s="197"/>
      <c r="L317" s="163"/>
    </row>
    <row r="318" spans="1:12" ht="13.5" hidden="1" thickBot="1">
      <c r="A318" s="209" t="s">
        <v>232</v>
      </c>
      <c r="B318" s="210"/>
      <c r="C318" s="211">
        <f>SUM(C302:C317)</f>
        <v>0</v>
      </c>
      <c r="D318" s="212"/>
      <c r="E318" s="212"/>
      <c r="F318" s="212"/>
      <c r="G318" s="213"/>
      <c r="H318" s="224">
        <f>SUM(H303:H317)</f>
        <v>0</v>
      </c>
      <c r="I318" s="215">
        <f>+C318-H318</f>
        <v>0</v>
      </c>
      <c r="J318" s="225"/>
      <c r="K318" s="315"/>
      <c r="L318" s="163"/>
    </row>
    <row r="319" spans="1:12" ht="13.5" hidden="1" thickBot="1">
      <c r="A319" s="164"/>
      <c r="B319" s="160"/>
      <c r="C319" s="286"/>
      <c r="D319" s="308"/>
      <c r="E319" s="308"/>
      <c r="F319" s="308"/>
      <c r="G319" s="183"/>
      <c r="H319" s="309"/>
      <c r="I319" s="310"/>
      <c r="J319" s="310"/>
      <c r="L319" s="163"/>
    </row>
    <row r="320" spans="1:12" ht="26.25" hidden="1" thickBot="1">
      <c r="A320" s="164" t="str">
        <f>+'[3]Clasific. Económica de Ingresos'!A141</f>
        <v>2.4.1.3.01.00.0.0.001</v>
      </c>
      <c r="B320" s="262" t="s">
        <v>632</v>
      </c>
      <c r="C320" s="182">
        <f>SUM('[3]Clasific. Económica de Ingresos'!C141)</f>
        <v>0</v>
      </c>
      <c r="D320" s="160"/>
      <c r="E320" s="160"/>
      <c r="F320" s="160"/>
      <c r="G320" s="183"/>
      <c r="H320" s="199"/>
      <c r="I320" s="197"/>
      <c r="J320" s="197"/>
      <c r="L320" s="163"/>
    </row>
    <row r="321" spans="1:12" ht="13.5" hidden="1" thickBot="1">
      <c r="A321" s="164"/>
      <c r="B321" s="160"/>
      <c r="C321" s="182"/>
      <c r="D321" s="160" t="s">
        <v>228</v>
      </c>
      <c r="E321" s="160" t="s">
        <v>229</v>
      </c>
      <c r="F321" s="160" t="s">
        <v>223</v>
      </c>
      <c r="G321" s="183" t="s">
        <v>411</v>
      </c>
      <c r="H321" s="184">
        <v>0</v>
      </c>
      <c r="I321" s="198"/>
      <c r="J321" s="198"/>
      <c r="L321" s="163"/>
    </row>
    <row r="322" spans="1:12" ht="13.5" hidden="1" thickBot="1">
      <c r="A322" s="209" t="s">
        <v>232</v>
      </c>
      <c r="B322" s="210"/>
      <c r="C322" s="211">
        <f>SUM(C320:C321)</f>
        <v>0</v>
      </c>
      <c r="D322" s="212"/>
      <c r="E322" s="212"/>
      <c r="F322" s="212"/>
      <c r="G322" s="213"/>
      <c r="H322" s="224">
        <f>SUM(H321:H321)</f>
        <v>0</v>
      </c>
      <c r="I322" s="215">
        <f>+C322-H322</f>
        <v>0</v>
      </c>
      <c r="J322" s="225"/>
      <c r="K322" s="315"/>
      <c r="L322" s="163"/>
    </row>
    <row r="323" spans="1:12" ht="13.5" hidden="1" thickBot="1">
      <c r="A323" s="164"/>
      <c r="B323" s="160"/>
      <c r="C323" s="182"/>
      <c r="D323" s="223"/>
      <c r="E323" s="223"/>
      <c r="F323" s="223"/>
      <c r="G323" s="305"/>
      <c r="H323" s="335"/>
      <c r="I323" s="336"/>
      <c r="J323" s="336"/>
      <c r="L323" s="163"/>
    </row>
    <row r="324" spans="1:12" ht="13.5" hidden="1" thickBot="1">
      <c r="A324" s="164" t="str">
        <f>+'[3]Clasific. Económica de Ingresos'!A147</f>
        <v>2,4.3,1,00,00,0,0,001</v>
      </c>
      <c r="B324" s="262" t="str">
        <f>+'[3]Clasific. Económica de Ingresos'!B147</f>
        <v>Aporte de Cooperación Alemana</v>
      </c>
      <c r="C324" s="337">
        <f>+'[3]Clasific. Económica de Ingresos'!C147</f>
        <v>0</v>
      </c>
      <c r="D324" s="160"/>
      <c r="E324" s="160"/>
      <c r="F324" s="160"/>
      <c r="G324" s="183"/>
      <c r="H324" s="199"/>
      <c r="I324" s="197"/>
      <c r="J324" s="197"/>
      <c r="L324" s="163"/>
    </row>
    <row r="325" spans="1:12" ht="24.75" customHeight="1" hidden="1" thickBot="1">
      <c r="A325" s="164"/>
      <c r="B325" s="195"/>
      <c r="C325" s="182"/>
      <c r="D325" s="160" t="s">
        <v>228</v>
      </c>
      <c r="E325" s="160">
        <v>5</v>
      </c>
      <c r="F325" s="160" t="s">
        <v>233</v>
      </c>
      <c r="G325" s="196" t="str">
        <f>+'[3]Egresos Programa III General'!B77</f>
        <v>III-05-09</v>
      </c>
      <c r="H325" s="199">
        <f>+'[3]Egresos Programa III General'!C77</f>
        <v>0</v>
      </c>
      <c r="I325" s="197"/>
      <c r="J325" s="197"/>
      <c r="L325" s="163"/>
    </row>
    <row r="326" spans="1:12" ht="13.5" hidden="1" thickBot="1">
      <c r="A326" s="209" t="s">
        <v>232</v>
      </c>
      <c r="B326" s="210"/>
      <c r="C326" s="211">
        <f>SUM(C324:C325)</f>
        <v>0</v>
      </c>
      <c r="D326" s="212"/>
      <c r="E326" s="212"/>
      <c r="F326" s="212"/>
      <c r="G326" s="213"/>
      <c r="H326" s="224">
        <f>+H325</f>
        <v>0</v>
      </c>
      <c r="I326" s="215">
        <f>+C326-H326</f>
        <v>0</v>
      </c>
      <c r="J326" s="225"/>
      <c r="L326" s="163"/>
    </row>
    <row r="327" spans="1:10" ht="13.5" hidden="1" thickBot="1">
      <c r="A327" s="164"/>
      <c r="B327" s="160"/>
      <c r="C327" s="182"/>
      <c r="D327" s="160"/>
      <c r="E327" s="160"/>
      <c r="F327" s="160"/>
      <c r="G327" s="183"/>
      <c r="H327" s="184"/>
      <c r="I327" s="198"/>
      <c r="J327" s="198"/>
    </row>
    <row r="328" spans="1:10" ht="13.5" hidden="1" thickBot="1">
      <c r="A328" s="164" t="str">
        <f>+'[3]Clasific. Económica de Ingresos'!A137</f>
        <v>2.4.1.2.01.00.0.0.001</v>
      </c>
      <c r="B328" s="195" t="str">
        <f>+'[3]Clasific. Económica de Ingresos'!B137</f>
        <v>Fondo de Desarrollo Social y Asignaciones Familiares</v>
      </c>
      <c r="C328" s="170">
        <f>+'[3]Clasific. Económica de Ingresos'!C137</f>
        <v>0</v>
      </c>
      <c r="D328" s="160"/>
      <c r="E328" s="160"/>
      <c r="F328" s="160"/>
      <c r="G328" s="183"/>
      <c r="H328" s="199"/>
      <c r="I328" s="197"/>
      <c r="J328" s="197"/>
    </row>
    <row r="329" spans="1:10" ht="13.5" hidden="1" thickBot="1">
      <c r="A329" s="164"/>
      <c r="B329" s="195"/>
      <c r="C329" s="170"/>
      <c r="D329" s="160" t="s">
        <v>332</v>
      </c>
      <c r="E329" s="160">
        <v>10</v>
      </c>
      <c r="F329" s="160"/>
      <c r="G329" s="183" t="str">
        <f>+'[3]Egresos Programa II General'!B23</f>
        <v>Servicios Sociales Complementarios</v>
      </c>
      <c r="H329" s="199">
        <v>0</v>
      </c>
      <c r="I329" s="197"/>
      <c r="J329" s="197"/>
    </row>
    <row r="330" spans="1:10" ht="13.5" hidden="1" thickBot="1">
      <c r="A330" s="209" t="s">
        <v>232</v>
      </c>
      <c r="B330" s="210"/>
      <c r="C330" s="211">
        <f>SUM(C328:C329)</f>
        <v>0</v>
      </c>
      <c r="D330" s="212"/>
      <c r="E330" s="212"/>
      <c r="F330" s="212"/>
      <c r="G330" s="213"/>
      <c r="H330" s="224">
        <f>SUM(H329:H329)</f>
        <v>0</v>
      </c>
      <c r="I330" s="215">
        <f>+C330-H330</f>
        <v>0</v>
      </c>
      <c r="J330" s="225"/>
    </row>
    <row r="331" spans="1:12" s="340" customFormat="1" ht="12.75">
      <c r="A331" s="272"/>
      <c r="B331" s="229"/>
      <c r="C331" s="228"/>
      <c r="D331" s="229"/>
      <c r="E331" s="229"/>
      <c r="F331" s="229"/>
      <c r="G331" s="230"/>
      <c r="H331" s="338"/>
      <c r="I331" s="237"/>
      <c r="J331" s="237"/>
      <c r="K331" s="189"/>
      <c r="L331" s="339"/>
    </row>
    <row r="332" spans="1:12" s="340" customFormat="1" ht="12.75">
      <c r="A332" s="277" t="str">
        <f>+'[3]Clasific. Económica de Ingresos'!A156</f>
        <v>3.3.1.0.00.00.0.0.000</v>
      </c>
      <c r="B332" s="238" t="str">
        <f>+'[3]Clasific. Económica de Ingresos'!B156</f>
        <v>Superavit Libre</v>
      </c>
      <c r="C332" s="237">
        <f>+'[3]Clasific. Económica de Ingresos'!C156</f>
        <v>2960133604.5499997</v>
      </c>
      <c r="D332" s="238"/>
      <c r="E332" s="238"/>
      <c r="F332" s="238"/>
      <c r="G332" s="239"/>
      <c r="H332" s="341"/>
      <c r="I332" s="237"/>
      <c r="J332" s="237"/>
      <c r="K332" s="189"/>
      <c r="L332" s="339"/>
    </row>
    <row r="333" spans="1:12" s="340" customFormat="1" ht="12.75">
      <c r="A333" s="277"/>
      <c r="B333" s="238"/>
      <c r="C333" s="237"/>
      <c r="D333" s="238" t="s">
        <v>222</v>
      </c>
      <c r="E333" s="238" t="s">
        <v>223</v>
      </c>
      <c r="F333" s="238"/>
      <c r="G333" s="239" t="s">
        <v>633</v>
      </c>
      <c r="H333" s="341">
        <f>+'[3]Egresos Programa I General'!E8</f>
        <v>81687500</v>
      </c>
      <c r="I333" s="237"/>
      <c r="J333" s="237"/>
      <c r="K333" s="189"/>
      <c r="L333" s="339"/>
    </row>
    <row r="334" spans="1:12" s="340" customFormat="1" ht="12.75" hidden="1">
      <c r="A334" s="277"/>
      <c r="B334" s="238"/>
      <c r="C334" s="237"/>
      <c r="D334" s="238" t="s">
        <v>222</v>
      </c>
      <c r="E334" s="238" t="s">
        <v>229</v>
      </c>
      <c r="F334" s="238"/>
      <c r="G334" s="239" t="s">
        <v>634</v>
      </c>
      <c r="H334" s="341">
        <f>+'[3]Egresos Programa I General'!E10</f>
        <v>0</v>
      </c>
      <c r="I334" s="237"/>
      <c r="J334" s="237"/>
      <c r="K334" s="189"/>
      <c r="L334" s="339"/>
    </row>
    <row r="335" spans="1:12" s="340" customFormat="1" ht="12.75">
      <c r="A335" s="277"/>
      <c r="B335" s="238"/>
      <c r="C335" s="237"/>
      <c r="D335" s="238" t="s">
        <v>222</v>
      </c>
      <c r="E335" s="238" t="s">
        <v>230</v>
      </c>
      <c r="F335" s="238"/>
      <c r="G335" s="239" t="s">
        <v>582</v>
      </c>
      <c r="H335" s="341">
        <f>+'[3]Egresos Programa I General'!E12</f>
        <v>42216125</v>
      </c>
      <c r="I335" s="237"/>
      <c r="J335" s="237"/>
      <c r="K335" s="189"/>
      <c r="L335" s="339"/>
    </row>
    <row r="336" spans="1:12" s="340" customFormat="1" ht="12.75">
      <c r="A336" s="277"/>
      <c r="B336" s="238"/>
      <c r="C336" s="237"/>
      <c r="D336" s="238" t="s">
        <v>635</v>
      </c>
      <c r="E336" s="238" t="s">
        <v>225</v>
      </c>
      <c r="F336" s="238"/>
      <c r="G336" s="239" t="s">
        <v>636</v>
      </c>
      <c r="H336" s="341">
        <v>20000000</v>
      </c>
      <c r="I336" s="237"/>
      <c r="J336" s="237"/>
      <c r="K336" s="189"/>
      <c r="L336" s="339"/>
    </row>
    <row r="337" spans="1:12" s="340" customFormat="1" ht="12.75">
      <c r="A337" s="277"/>
      <c r="B337" s="238"/>
      <c r="C337" s="237"/>
      <c r="D337" s="238" t="s">
        <v>228</v>
      </c>
      <c r="E337" s="238" t="s">
        <v>223</v>
      </c>
      <c r="F337" s="238">
        <v>10</v>
      </c>
      <c r="G337" s="281" t="str">
        <f>+'[3]Egresos Programa III General'!B22</f>
        <v>Estación Hospital San Rafael tren Urbano Metropolitano</v>
      </c>
      <c r="H337" s="341">
        <f>+'[3]Egresos Programa III General'!C22</f>
        <v>10000000</v>
      </c>
      <c r="I337" s="237"/>
      <c r="J337" s="237"/>
      <c r="K337" s="189"/>
      <c r="L337" s="339"/>
    </row>
    <row r="338" spans="1:12" s="340" customFormat="1" ht="12.75">
      <c r="A338" s="277"/>
      <c r="B338" s="238"/>
      <c r="C338" s="237"/>
      <c r="D338" s="238" t="s">
        <v>228</v>
      </c>
      <c r="E338" s="238" t="s">
        <v>223</v>
      </c>
      <c r="F338" s="238">
        <v>16</v>
      </c>
      <c r="G338" s="281" t="str">
        <f>+'[3]Egresos Programa III General'!B28</f>
        <v>Mejoras Areas Recreativas en El salón Comunal de Carrizal</v>
      </c>
      <c r="H338" s="341">
        <f>+'[3]Egresos Programa III General'!C28</f>
        <v>5000000</v>
      </c>
      <c r="I338" s="237"/>
      <c r="J338" s="237"/>
      <c r="K338" s="189"/>
      <c r="L338" s="339"/>
    </row>
    <row r="339" spans="1:12" s="340" customFormat="1" ht="12.75">
      <c r="A339" s="277"/>
      <c r="B339" s="238"/>
      <c r="C339" s="237"/>
      <c r="D339" s="238" t="s">
        <v>228</v>
      </c>
      <c r="E339" s="238" t="s">
        <v>229</v>
      </c>
      <c r="F339" s="238" t="s">
        <v>237</v>
      </c>
      <c r="G339" s="281" t="str">
        <f>+'[3]Egresos Programa III General'!B45</f>
        <v>Construcción puente aéreo en el INVU Las Cañas</v>
      </c>
      <c r="H339" s="341">
        <f>+'[3]Egresos Programa III General'!C45</f>
        <v>150000000</v>
      </c>
      <c r="I339" s="237"/>
      <c r="J339" s="237"/>
      <c r="K339" s="189"/>
      <c r="L339" s="339"/>
    </row>
    <row r="340" spans="1:12" s="340" customFormat="1" ht="25.5">
      <c r="A340" s="277"/>
      <c r="B340" s="238"/>
      <c r="C340" s="237"/>
      <c r="D340" s="238" t="s">
        <v>228</v>
      </c>
      <c r="E340" s="238" t="s">
        <v>229</v>
      </c>
      <c r="F340" s="238" t="s">
        <v>231</v>
      </c>
      <c r="G340" s="342" t="str">
        <f>+'[3]Egresos Programa III General'!B47</f>
        <v>Construcción de Pantalla Anclada en Calle el Cerro Sabanilla</v>
      </c>
      <c r="H340" s="341">
        <f>+'[3]Egresos Programa III General'!C47</f>
        <v>500000000</v>
      </c>
      <c r="I340" s="237"/>
      <c r="J340" s="237"/>
      <c r="K340" s="189"/>
      <c r="L340" s="339"/>
    </row>
    <row r="341" spans="1:12" s="340" customFormat="1" ht="25.5">
      <c r="A341" s="277"/>
      <c r="B341" s="238"/>
      <c r="C341" s="237"/>
      <c r="D341" s="238" t="s">
        <v>228</v>
      </c>
      <c r="E341" s="238" t="s">
        <v>229</v>
      </c>
      <c r="F341" s="238" t="s">
        <v>314</v>
      </c>
      <c r="G341" s="342" t="str">
        <f>+'[3]Egresos Programa III General'!B48</f>
        <v>Construcción de Bastiones en el Puente San Fernando de Sarapiqui</v>
      </c>
      <c r="H341" s="341">
        <f>+'[3]Egresos Programa III General'!C48</f>
        <v>150000000</v>
      </c>
      <c r="I341" s="237"/>
      <c r="J341" s="237"/>
      <c r="K341" s="189"/>
      <c r="L341" s="339"/>
    </row>
    <row r="342" spans="1:12" s="340" customFormat="1" ht="25.5">
      <c r="A342" s="277"/>
      <c r="B342" s="238"/>
      <c r="C342" s="237"/>
      <c r="D342" s="238" t="s">
        <v>228</v>
      </c>
      <c r="E342" s="238" t="s">
        <v>229</v>
      </c>
      <c r="F342" s="238">
        <v>12</v>
      </c>
      <c r="G342" s="342" t="str">
        <f>+'[3]Egresos Programa III General'!B52</f>
        <v>Obra de Infrestructura vial complementaria em la Comunidad de Monserrat</v>
      </c>
      <c r="H342" s="341">
        <f>+'[3]Egresos Programa III General'!C52</f>
        <v>200000000</v>
      </c>
      <c r="I342" s="237"/>
      <c r="J342" s="237"/>
      <c r="K342" s="189"/>
      <c r="L342" s="339"/>
    </row>
    <row r="343" spans="1:12" s="340" customFormat="1" ht="12.75">
      <c r="A343" s="277"/>
      <c r="B343" s="238"/>
      <c r="C343" s="237"/>
      <c r="D343" s="238" t="s">
        <v>228</v>
      </c>
      <c r="E343" s="238" t="s">
        <v>229</v>
      </c>
      <c r="F343" s="238">
        <v>13</v>
      </c>
      <c r="G343" s="281" t="str">
        <f>+'[3]Egresos Programa III General'!B53</f>
        <v>Construcción de Puente Santa Rita</v>
      </c>
      <c r="H343" s="341">
        <f>+'[3]Egresos Programa III General'!C53</f>
        <v>156000000</v>
      </c>
      <c r="I343" s="237"/>
      <c r="J343" s="237"/>
      <c r="K343" s="189"/>
      <c r="L343" s="339"/>
    </row>
    <row r="344" spans="1:12" s="340" customFormat="1" ht="12.75">
      <c r="A344" s="277"/>
      <c r="B344" s="238"/>
      <c r="C344" s="237"/>
      <c r="D344" s="238" t="s">
        <v>228</v>
      </c>
      <c r="E344" s="238" t="s">
        <v>229</v>
      </c>
      <c r="F344" s="238">
        <v>14</v>
      </c>
      <c r="G344" s="281" t="str">
        <f>+'[3]Egresos Programa III General'!B54</f>
        <v>Instalacion Parada de Autobus de Río Segundo</v>
      </c>
      <c r="H344" s="341">
        <f>+'[3]Egresos Programa III General'!C54</f>
        <v>5000000</v>
      </c>
      <c r="I344" s="237"/>
      <c r="J344" s="237"/>
      <c r="K344" s="189"/>
      <c r="L344" s="339"/>
    </row>
    <row r="345" spans="1:12" s="340" customFormat="1" ht="12.75">
      <c r="A345" s="277"/>
      <c r="B345" s="238"/>
      <c r="C345" s="237"/>
      <c r="D345" s="238" t="s">
        <v>228</v>
      </c>
      <c r="E345" s="238" t="s">
        <v>229</v>
      </c>
      <c r="F345" s="238">
        <v>15</v>
      </c>
      <c r="G345" s="281" t="str">
        <f>+'[3]Egresos Programa III General'!B55</f>
        <v>Construcción Cordón y Caño en Cristo de Piedra San Rafael</v>
      </c>
      <c r="H345" s="341">
        <f>+'[3]Egresos Programa III General'!C55</f>
        <v>10000000</v>
      </c>
      <c r="I345" s="237"/>
      <c r="J345" s="237"/>
      <c r="K345" s="189"/>
      <c r="L345" s="339"/>
    </row>
    <row r="346" spans="1:12" s="340" customFormat="1" ht="12.75">
      <c r="A346" s="277"/>
      <c r="B346" s="238"/>
      <c r="C346" s="237"/>
      <c r="D346" s="238" t="s">
        <v>228</v>
      </c>
      <c r="E346" s="238" t="s">
        <v>237</v>
      </c>
      <c r="F346" s="238">
        <v>29</v>
      </c>
      <c r="G346" s="281" t="str">
        <f>+'[3]Egresos Programa III General'!B97</f>
        <v>Mejoras Alcantarillado Sanitario Barrio Los Angeles </v>
      </c>
      <c r="H346" s="341">
        <f>+'[3]Egresos Programa III General'!C97</f>
        <v>14000000</v>
      </c>
      <c r="I346" s="237"/>
      <c r="J346" s="237"/>
      <c r="K346" s="189"/>
      <c r="L346" s="339"/>
    </row>
    <row r="347" spans="1:12" s="340" customFormat="1" ht="12.75">
      <c r="A347" s="277"/>
      <c r="B347" s="238"/>
      <c r="C347" s="237"/>
      <c r="D347" s="238" t="s">
        <v>228</v>
      </c>
      <c r="E347" s="238" t="s">
        <v>237</v>
      </c>
      <c r="F347" s="238">
        <v>30</v>
      </c>
      <c r="G347" s="281" t="str">
        <f>+'[3]Egresos Programa III General'!B98</f>
        <v>Construcción Sistema Pluvial Calle Veraneras Guacima </v>
      </c>
      <c r="H347" s="341">
        <f>+'[3]Egresos Programa III General'!C98</f>
        <v>62725000</v>
      </c>
      <c r="I347" s="237"/>
      <c r="J347" s="237"/>
      <c r="K347" s="189"/>
      <c r="L347" s="339"/>
    </row>
    <row r="348" spans="1:12" s="340" customFormat="1" ht="12.75">
      <c r="A348" s="277"/>
      <c r="B348" s="238"/>
      <c r="C348" s="237"/>
      <c r="D348" s="238" t="s">
        <v>228</v>
      </c>
      <c r="E348" s="238" t="s">
        <v>237</v>
      </c>
      <c r="F348" s="238">
        <v>31</v>
      </c>
      <c r="G348" s="281" t="str">
        <f>+'[3]Egresos Programa III General'!B99</f>
        <v>Fortalecimiento tren Urbano tramo Río Segundo-Hospital</v>
      </c>
      <c r="H348" s="341">
        <f>+'[3]Egresos Programa III General'!C99</f>
        <v>57000000</v>
      </c>
      <c r="I348" s="237"/>
      <c r="J348" s="237"/>
      <c r="K348" s="189"/>
      <c r="L348" s="339"/>
    </row>
    <row r="349" spans="1:12" s="340" customFormat="1" ht="12.75">
      <c r="A349" s="277"/>
      <c r="B349" s="238"/>
      <c r="C349" s="237"/>
      <c r="D349" s="238" t="s">
        <v>228</v>
      </c>
      <c r="E349" s="238" t="s">
        <v>237</v>
      </c>
      <c r="F349" s="238">
        <v>34</v>
      </c>
      <c r="G349" s="281" t="str">
        <f>+'[3]Egresos Programa III General'!B102</f>
        <v>Mejoras Sistema Pluvial Calle el Bajo</v>
      </c>
      <c r="H349" s="341">
        <f>+'[3]Egresos Programa III General'!C102</f>
        <v>18245830.12</v>
      </c>
      <c r="I349" s="237"/>
      <c r="J349" s="237"/>
      <c r="K349" s="189"/>
      <c r="L349" s="339"/>
    </row>
    <row r="350" spans="1:12" s="340" customFormat="1" ht="12.75">
      <c r="A350" s="277"/>
      <c r="B350" s="238"/>
      <c r="C350" s="237"/>
      <c r="D350" s="238" t="s">
        <v>228</v>
      </c>
      <c r="E350" s="238" t="s">
        <v>233</v>
      </c>
      <c r="F350" s="238" t="s">
        <v>230</v>
      </c>
      <c r="G350" s="281" t="str">
        <f>+'[3]Egresos Programa III General'!B109</f>
        <v>Plan Estratégico Informático </v>
      </c>
      <c r="H350" s="341">
        <f>+'[3]Egresos Programa III General'!C109</f>
        <v>203259149.43</v>
      </c>
      <c r="I350" s="237"/>
      <c r="J350" s="237"/>
      <c r="K350" s="189"/>
      <c r="L350" s="339"/>
    </row>
    <row r="351" spans="1:12" s="340" customFormat="1" ht="12.75">
      <c r="A351" s="277"/>
      <c r="B351" s="238"/>
      <c r="C351" s="237"/>
      <c r="D351" s="238" t="s">
        <v>228</v>
      </c>
      <c r="E351" s="238" t="s">
        <v>233</v>
      </c>
      <c r="F351" s="238">
        <v>18</v>
      </c>
      <c r="G351" s="281">
        <v>0</v>
      </c>
      <c r="H351" s="341"/>
      <c r="I351" s="237"/>
      <c r="J351" s="237"/>
      <c r="K351" s="189"/>
      <c r="L351" s="339"/>
    </row>
    <row r="352" spans="1:12" s="340" customFormat="1" ht="12.75">
      <c r="A352" s="277"/>
      <c r="B352" s="238"/>
      <c r="C352" s="237"/>
      <c r="D352" s="238" t="s">
        <v>228</v>
      </c>
      <c r="E352" s="238" t="s">
        <v>233</v>
      </c>
      <c r="F352" s="238">
        <v>20</v>
      </c>
      <c r="G352" s="281" t="str">
        <f>+'[3]Egresos Programa III General'!B126</f>
        <v>Mejoras Parques Saborio</v>
      </c>
      <c r="H352" s="341">
        <f>+'[3]Egresos Programa III General'!C126</f>
        <v>5000000</v>
      </c>
      <c r="I352" s="237"/>
      <c r="J352" s="237"/>
      <c r="K352" s="189"/>
      <c r="L352" s="339"/>
    </row>
    <row r="353" spans="1:12" s="340" customFormat="1" ht="12.75">
      <c r="A353" s="277"/>
      <c r="B353" s="238"/>
      <c r="C353" s="237"/>
      <c r="D353" s="238" t="s">
        <v>228</v>
      </c>
      <c r="E353" s="238" t="s">
        <v>233</v>
      </c>
      <c r="F353" s="238">
        <v>21</v>
      </c>
      <c r="G353" s="281" t="str">
        <f>+'[3]Egresos Programa III General'!B127</f>
        <v>Equipamiento Oficinas Dirección Regional de Educación de Alajuela</v>
      </c>
      <c r="H353" s="341">
        <f>+'[3]Egresos Programa III General'!C127</f>
        <v>6000000</v>
      </c>
      <c r="I353" s="237"/>
      <c r="J353" s="237"/>
      <c r="K353" s="189"/>
      <c r="L353" s="339"/>
    </row>
    <row r="354" spans="1:12" s="340" customFormat="1" ht="12.75">
      <c r="A354" s="277"/>
      <c r="B354" s="238"/>
      <c r="C354" s="237"/>
      <c r="D354" s="238" t="s">
        <v>228</v>
      </c>
      <c r="E354" s="238" t="s">
        <v>233</v>
      </c>
      <c r="F354" s="238">
        <v>24</v>
      </c>
      <c r="G354" s="281" t="str">
        <f>+'[3]Egresos Programa III General'!B130</f>
        <v>Mejoras Infraestructura parque en Urb. El Bosque la Garita</v>
      </c>
      <c r="H354" s="341">
        <f>+'[3]Egresos Programa III General'!C130</f>
        <v>7000000</v>
      </c>
      <c r="I354" s="237"/>
      <c r="J354" s="237"/>
      <c r="K354" s="189"/>
      <c r="L354" s="339"/>
    </row>
    <row r="355" spans="1:12" s="340" customFormat="1" ht="12.75">
      <c r="A355" s="277"/>
      <c r="B355" s="238"/>
      <c r="C355" s="237"/>
      <c r="D355" s="238" t="s">
        <v>228</v>
      </c>
      <c r="E355" s="238" t="s">
        <v>233</v>
      </c>
      <c r="F355" s="238">
        <v>25</v>
      </c>
      <c r="G355" s="281" t="str">
        <f>+'[3]Egresos Programa III General'!B131</f>
        <v>Construcción de Parque Infanti de Carrizal</v>
      </c>
      <c r="H355" s="341">
        <f>+'[3]Egresos Programa III General'!C131</f>
        <v>10000000</v>
      </c>
      <c r="I355" s="237"/>
      <c r="J355" s="237"/>
      <c r="K355" s="189"/>
      <c r="L355" s="339"/>
    </row>
    <row r="356" spans="1:12" s="340" customFormat="1" ht="12.75">
      <c r="A356" s="277"/>
      <c r="B356" s="238"/>
      <c r="C356" s="237"/>
      <c r="D356" s="238" t="s">
        <v>228</v>
      </c>
      <c r="E356" s="238" t="s">
        <v>231</v>
      </c>
      <c r="F356" s="238">
        <v>22</v>
      </c>
      <c r="G356" s="281" t="str">
        <f>+'[3]Egresos Programa III General'!B128</f>
        <v>Mejoras en el Parque Central de Alajuela</v>
      </c>
      <c r="H356" s="341">
        <f>+'[3]Egresos Programa III General'!C128</f>
        <v>18000000</v>
      </c>
      <c r="I356" s="237"/>
      <c r="J356" s="237"/>
      <c r="K356" s="189"/>
      <c r="L356" s="339"/>
    </row>
    <row r="357" spans="1:12" s="340" customFormat="1" ht="25.5">
      <c r="A357" s="277"/>
      <c r="B357" s="238"/>
      <c r="C357" s="237"/>
      <c r="D357" s="238" t="s">
        <v>228</v>
      </c>
      <c r="E357" s="238" t="s">
        <v>233</v>
      </c>
      <c r="F357" s="238">
        <v>23</v>
      </c>
      <c r="G357" s="342" t="str">
        <f>+'[3]Egresos Programa III General'!B129</f>
        <v>Plan Maestro y Estudio de Factibilidad de Terminal Multimodal de Alajuela</v>
      </c>
      <c r="H357" s="341">
        <f>+'[3]Egresos Programa III General'!C129</f>
        <v>20000000</v>
      </c>
      <c r="I357" s="237"/>
      <c r="J357" s="237"/>
      <c r="K357" s="189"/>
      <c r="L357" s="339"/>
    </row>
    <row r="358" spans="1:12" s="340" customFormat="1" ht="12.75">
      <c r="A358" s="277"/>
      <c r="B358" s="238"/>
      <c r="C358" s="237"/>
      <c r="D358" s="238" t="s">
        <v>228</v>
      </c>
      <c r="E358" s="238" t="s">
        <v>233</v>
      </c>
      <c r="F358" s="238">
        <v>26</v>
      </c>
      <c r="G358" s="281" t="str">
        <f>+'[3]Egresos Programa III General'!B132</f>
        <v>Mejoras Parque Recreativo Urbanización Peniel</v>
      </c>
      <c r="H358" s="341">
        <f>+'[3]Egresos Programa III General'!C132</f>
        <v>7000000</v>
      </c>
      <c r="I358" s="237"/>
      <c r="J358" s="237"/>
      <c r="K358" s="189"/>
      <c r="L358" s="339"/>
    </row>
    <row r="359" spans="1:12" s="340" customFormat="1" ht="12.75">
      <c r="A359" s="277"/>
      <c r="B359" s="238"/>
      <c r="C359" s="237"/>
      <c r="D359" s="238" t="s">
        <v>228</v>
      </c>
      <c r="E359" s="238" t="s">
        <v>233</v>
      </c>
      <c r="F359" s="238">
        <v>27</v>
      </c>
      <c r="G359" s="281" t="str">
        <f>+'[3]Egresos Programa III General'!B133</f>
        <v>Construcción Muro en Urbanización la Guaria</v>
      </c>
      <c r="H359" s="341">
        <f>+'[3]Egresos Programa III General'!C133</f>
        <v>5000000</v>
      </c>
      <c r="I359" s="237"/>
      <c r="J359" s="237"/>
      <c r="K359" s="189"/>
      <c r="L359" s="339"/>
    </row>
    <row r="360" spans="1:12" s="340" customFormat="1" ht="12.75">
      <c r="A360" s="277"/>
      <c r="B360" s="238"/>
      <c r="C360" s="237"/>
      <c r="D360" s="238"/>
      <c r="E360" s="238"/>
      <c r="F360" s="238"/>
      <c r="G360" s="281"/>
      <c r="H360" s="341"/>
      <c r="I360" s="237"/>
      <c r="J360" s="237"/>
      <c r="K360" s="189"/>
      <c r="L360" s="339"/>
    </row>
    <row r="361" spans="1:12" s="340" customFormat="1" ht="13.5" thickBot="1">
      <c r="A361" s="277"/>
      <c r="B361" s="238"/>
      <c r="C361" s="237"/>
      <c r="D361" s="238" t="s">
        <v>228</v>
      </c>
      <c r="E361" s="238" t="s">
        <v>231</v>
      </c>
      <c r="F361" s="238"/>
      <c r="G361" s="342" t="s">
        <v>319</v>
      </c>
      <c r="H361" s="341">
        <f>925000000+170000000+50000000+17000000+35000000</f>
        <v>1197000000</v>
      </c>
      <c r="I361" s="237"/>
      <c r="J361" s="237"/>
      <c r="K361" s="189"/>
      <c r="L361" s="339"/>
    </row>
    <row r="362" spans="1:12" s="340" customFormat="1" ht="13.5" hidden="1" thickBot="1">
      <c r="A362" s="277"/>
      <c r="B362" s="238"/>
      <c r="C362" s="237"/>
      <c r="D362" s="238" t="s">
        <v>228</v>
      </c>
      <c r="E362" s="238" t="s">
        <v>227</v>
      </c>
      <c r="F362" s="238"/>
      <c r="G362" s="239" t="s">
        <v>637</v>
      </c>
      <c r="H362" s="341">
        <v>0</v>
      </c>
      <c r="I362" s="237"/>
      <c r="J362" s="237"/>
      <c r="K362" s="189"/>
      <c r="L362" s="339"/>
    </row>
    <row r="363" spans="1:12" s="340" customFormat="1" ht="13.5" thickBot="1">
      <c r="A363" s="343" t="s">
        <v>232</v>
      </c>
      <c r="B363" s="269"/>
      <c r="C363" s="344">
        <f>SUM(C332:C362)</f>
        <v>2960133604.5499997</v>
      </c>
      <c r="D363" s="269"/>
      <c r="E363" s="269"/>
      <c r="F363" s="269"/>
      <c r="G363" s="270"/>
      <c r="H363" s="345">
        <f>SUM(H333:H362)</f>
        <v>2960133604.55</v>
      </c>
      <c r="I363" s="237">
        <f>+C363-H363</f>
        <v>0</v>
      </c>
      <c r="J363" s="237"/>
      <c r="K363" s="189"/>
      <c r="L363" s="339"/>
    </row>
    <row r="364" spans="1:12" ht="12.75">
      <c r="A364" s="175"/>
      <c r="B364" s="176" t="s">
        <v>13</v>
      </c>
      <c r="C364" s="346"/>
      <c r="D364" s="159"/>
      <c r="E364" s="159"/>
      <c r="F364" s="159"/>
      <c r="G364" s="347"/>
      <c r="H364" s="348"/>
      <c r="I364" s="161"/>
      <c r="K364" s="163"/>
      <c r="L364" s="163"/>
    </row>
    <row r="365" spans="1:12" ht="12.75">
      <c r="A365" s="349" t="str">
        <f>+'[3]Clasific. Económica de Ingresos'!A159</f>
        <v>3.3.2.0.00.00.0.0.001</v>
      </c>
      <c r="B365" s="350" t="str">
        <f>+'[3]Clasific. Económica de Ingresos'!B159</f>
        <v>Partidas Específicas</v>
      </c>
      <c r="C365" s="350">
        <f>+'[3]Clasific. Económica de Ingresos'!C159</f>
        <v>54185484.00000001</v>
      </c>
      <c r="D365" s="160"/>
      <c r="E365" s="160"/>
      <c r="F365" s="160"/>
      <c r="G365" s="351"/>
      <c r="H365" s="352"/>
      <c r="I365" s="161"/>
      <c r="K365" s="163"/>
      <c r="L365" s="163"/>
    </row>
    <row r="366" spans="1:12" ht="12.75" hidden="1">
      <c r="A366" s="349"/>
      <c r="B366" s="350"/>
      <c r="C366" s="350"/>
      <c r="D366" s="160" t="s">
        <v>306</v>
      </c>
      <c r="E366" s="160" t="s">
        <v>223</v>
      </c>
      <c r="F366" s="160">
        <v>1</v>
      </c>
      <c r="G366" s="353" t="str">
        <f>+'[3]Egresos Programa IV General'!B12</f>
        <v>IV-01-01</v>
      </c>
      <c r="H366" s="352">
        <f>+'[3]Egresos Programa IV General'!C12</f>
        <v>0</v>
      </c>
      <c r="I366" s="161"/>
      <c r="K366" s="163"/>
      <c r="L366" s="163"/>
    </row>
    <row r="367" spans="1:12" ht="12.75" hidden="1">
      <c r="A367" s="349"/>
      <c r="B367" s="350"/>
      <c r="C367" s="350"/>
      <c r="D367" s="160" t="s">
        <v>306</v>
      </c>
      <c r="E367" s="160" t="s">
        <v>223</v>
      </c>
      <c r="F367" s="160">
        <v>2</v>
      </c>
      <c r="G367" s="353" t="str">
        <f>+'[3]Egresos Programa IV General'!B13</f>
        <v>IV-01-02</v>
      </c>
      <c r="H367" s="352">
        <f>+'[3]Egresos Programa IV General'!C13</f>
        <v>0</v>
      </c>
      <c r="I367" s="161"/>
      <c r="K367" s="163"/>
      <c r="L367" s="163"/>
    </row>
    <row r="368" spans="1:12" ht="25.5">
      <c r="A368" s="349"/>
      <c r="B368" s="350"/>
      <c r="C368" s="350"/>
      <c r="D368" s="160" t="s">
        <v>306</v>
      </c>
      <c r="E368" s="160" t="s">
        <v>229</v>
      </c>
      <c r="F368" s="160">
        <v>1</v>
      </c>
      <c r="G368" s="353" t="str">
        <f>+'[3]Egresos Programa IV General'!B20</f>
        <v>Construcción de Puentes Peatonales en el Cantón de Alajuela</v>
      </c>
      <c r="H368" s="352">
        <f>+'[3]Egresos Programa IV General'!C20</f>
        <v>50191505</v>
      </c>
      <c r="I368" s="161"/>
      <c r="K368" s="163"/>
      <c r="L368" s="163"/>
    </row>
    <row r="369" spans="1:12" ht="12.75" hidden="1">
      <c r="A369" s="349"/>
      <c r="B369" s="350"/>
      <c r="C369" s="350"/>
      <c r="D369" s="160" t="s">
        <v>306</v>
      </c>
      <c r="E369" s="160" t="s">
        <v>229</v>
      </c>
      <c r="F369" s="160">
        <v>2</v>
      </c>
      <c r="G369" s="353" t="str">
        <f>+'[3]Egresos Programa IV General'!B21</f>
        <v>IV-02-02</v>
      </c>
      <c r="H369" s="352">
        <f>+'[3]Egresos Programa IV General'!C21</f>
        <v>0</v>
      </c>
      <c r="I369" s="161"/>
      <c r="K369" s="163"/>
      <c r="L369" s="163"/>
    </row>
    <row r="370" spans="1:12" ht="12.75" hidden="1">
      <c r="A370" s="349"/>
      <c r="B370" s="350"/>
      <c r="C370" s="350"/>
      <c r="D370" s="160" t="s">
        <v>306</v>
      </c>
      <c r="E370" s="160" t="s">
        <v>237</v>
      </c>
      <c r="F370" s="160">
        <v>1</v>
      </c>
      <c r="G370" s="354" t="str">
        <f>+'[3]Egresos Programa IV General'!B28</f>
        <v>IV-05-01</v>
      </c>
      <c r="H370" s="352">
        <f>+'[3]Egresos Programa IV General'!C28</f>
        <v>0</v>
      </c>
      <c r="I370" s="161"/>
      <c r="K370" s="163"/>
      <c r="L370" s="163"/>
    </row>
    <row r="371" spans="1:12" ht="25.5">
      <c r="A371" s="200"/>
      <c r="B371" s="201"/>
      <c r="C371" s="355"/>
      <c r="D371" s="160" t="s">
        <v>306</v>
      </c>
      <c r="E371" s="160" t="s">
        <v>233</v>
      </c>
      <c r="F371" s="160">
        <v>1</v>
      </c>
      <c r="G371" s="353" t="str">
        <f>+'[3]Egresos Programa IV General'!B36</f>
        <v>Equipamiento de la Escuela Manuela Santa María  de Desamparados de  Alajuela</v>
      </c>
      <c r="H371" s="352">
        <f>+'[3]Egresos Programa IV General'!C36</f>
        <v>3993979</v>
      </c>
      <c r="I371" s="161"/>
      <c r="K371" s="163"/>
      <c r="L371" s="163"/>
    </row>
    <row r="372" spans="1:12" ht="12.75" hidden="1">
      <c r="A372" s="200"/>
      <c r="B372" s="201"/>
      <c r="C372" s="355"/>
      <c r="D372" s="160" t="s">
        <v>306</v>
      </c>
      <c r="E372" s="160" t="s">
        <v>233</v>
      </c>
      <c r="F372" s="160">
        <v>2</v>
      </c>
      <c r="G372" s="353" t="str">
        <f>+'[3]Egresos Programa IV General'!B37</f>
        <v>IV-06-02</v>
      </c>
      <c r="H372" s="352">
        <f>+'[3]Egresos Programa IV General'!C37</f>
        <v>0</v>
      </c>
      <c r="I372" s="161"/>
      <c r="K372" s="163"/>
      <c r="L372" s="163"/>
    </row>
    <row r="373" spans="1:12" ht="25.5" hidden="1">
      <c r="A373" s="200"/>
      <c r="B373" s="201"/>
      <c r="C373" s="355"/>
      <c r="D373" s="160" t="s">
        <v>306</v>
      </c>
      <c r="E373" s="160" t="s">
        <v>227</v>
      </c>
      <c r="F373" s="160"/>
      <c r="G373" s="193" t="s">
        <v>308</v>
      </c>
      <c r="H373" s="352">
        <f>+'[4]Egresos Programa IV general'!C350</f>
        <v>0</v>
      </c>
      <c r="I373" s="161"/>
      <c r="K373" s="163"/>
      <c r="L373" s="163"/>
    </row>
    <row r="374" spans="1:12" ht="12.75" hidden="1">
      <c r="A374" s="200"/>
      <c r="B374" s="201"/>
      <c r="C374" s="355"/>
      <c r="D374" s="160" t="s">
        <v>228</v>
      </c>
      <c r="E374" s="160" t="s">
        <v>233</v>
      </c>
      <c r="F374" s="160" t="s">
        <v>223</v>
      </c>
      <c r="G374" s="353" t="str">
        <f>+'[3]Egresos Programa III General'!B107</f>
        <v>Dierección Técnica y Estudio</v>
      </c>
      <c r="H374" s="352">
        <v>0</v>
      </c>
      <c r="I374" s="161"/>
      <c r="K374" s="163"/>
      <c r="L374" s="163"/>
    </row>
    <row r="375" spans="1:12" ht="13.5" thickBot="1">
      <c r="A375" s="165"/>
      <c r="B375" s="166"/>
      <c r="C375" s="356"/>
      <c r="D375" s="206"/>
      <c r="E375" s="206"/>
      <c r="F375" s="206"/>
      <c r="G375" s="357"/>
      <c r="H375" s="358"/>
      <c r="I375" s="161"/>
      <c r="K375" s="163"/>
      <c r="L375" s="163"/>
    </row>
    <row r="376" spans="1:11" s="218" customFormat="1" ht="13.5" thickBot="1">
      <c r="A376" s="209" t="s">
        <v>232</v>
      </c>
      <c r="B376" s="210"/>
      <c r="C376" s="359">
        <f>SUM(C365:C370)</f>
        <v>54185484.00000001</v>
      </c>
      <c r="D376" s="212"/>
      <c r="E376" s="212"/>
      <c r="F376" s="212"/>
      <c r="G376" s="360"/>
      <c r="H376" s="361">
        <f>SUM(H365:H375)</f>
        <v>54185484</v>
      </c>
      <c r="I376" s="216">
        <f>+C376-H376</f>
        <v>0</v>
      </c>
      <c r="J376" s="217"/>
      <c r="K376" s="217"/>
    </row>
    <row r="377" spans="1:12" ht="12.75">
      <c r="A377" s="349" t="str">
        <f>+'[3]Clasific. Económica de Ingresos'!A160</f>
        <v>3.3.2.0.00.00.0.0.002</v>
      </c>
      <c r="B377" s="350" t="str">
        <f>+'[3]Clasific. Económica de Ingresos'!B160</f>
        <v>Fondo Plan Lotificación</v>
      </c>
      <c r="C377" s="350">
        <f>+'[3]Clasific. Económica de Ingresos'!C160</f>
        <v>71052681.2</v>
      </c>
      <c r="D377" s="159"/>
      <c r="E377" s="159"/>
      <c r="F377" s="159"/>
      <c r="G377" s="347"/>
      <c r="H377" s="362"/>
      <c r="I377" s="161" t="s">
        <v>13</v>
      </c>
      <c r="K377" s="163"/>
      <c r="L377" s="163"/>
    </row>
    <row r="378" spans="1:12" ht="12.75">
      <c r="A378" s="164"/>
      <c r="B378" s="160"/>
      <c r="C378" s="355"/>
      <c r="D378" s="160" t="s">
        <v>226</v>
      </c>
      <c r="E378" s="160">
        <v>10</v>
      </c>
      <c r="F378" s="160"/>
      <c r="G378" s="193" t="s">
        <v>307</v>
      </c>
      <c r="H378" s="184">
        <v>16200000</v>
      </c>
      <c r="I378" s="161"/>
      <c r="K378" s="188"/>
      <c r="L378" s="163"/>
    </row>
    <row r="379" spans="1:12" ht="26.25" thickBot="1">
      <c r="A379" s="292"/>
      <c r="B379" s="206"/>
      <c r="C379" s="356"/>
      <c r="D379" s="206" t="s">
        <v>226</v>
      </c>
      <c r="E379" s="206">
        <v>10</v>
      </c>
      <c r="F379" s="206"/>
      <c r="G379" s="314" t="s">
        <v>308</v>
      </c>
      <c r="H379" s="363">
        <v>54852681.2</v>
      </c>
      <c r="I379" s="161"/>
      <c r="K379" s="188"/>
      <c r="L379" s="163"/>
    </row>
    <row r="380" spans="1:10" s="218" customFormat="1" ht="13.5" thickBot="1">
      <c r="A380" s="209" t="s">
        <v>232</v>
      </c>
      <c r="B380" s="210"/>
      <c r="C380" s="359">
        <f>SUM(C377)</f>
        <v>71052681.2</v>
      </c>
      <c r="D380" s="212"/>
      <c r="E380" s="212"/>
      <c r="F380" s="212"/>
      <c r="G380" s="360"/>
      <c r="H380" s="224">
        <f>SUM(H378:H379)</f>
        <v>71052681.2</v>
      </c>
      <c r="I380" s="216">
        <f>+C380-H380</f>
        <v>0</v>
      </c>
      <c r="J380" s="217"/>
    </row>
    <row r="381" spans="1:12" ht="12.75">
      <c r="A381" s="200"/>
      <c r="B381" s="181"/>
      <c r="C381" s="364"/>
      <c r="D381" s="160"/>
      <c r="E381" s="160"/>
      <c r="F381" s="160"/>
      <c r="G381" s="193"/>
      <c r="H381" s="199"/>
      <c r="I381" s="161"/>
      <c r="K381" s="163"/>
      <c r="L381" s="163"/>
    </row>
    <row r="382" spans="1:12" ht="12.75">
      <c r="A382" s="349" t="str">
        <f>+'[3]Clasific. Económica de Ingresos'!A161</f>
        <v>3.3.2.0.00.00.0.0.003</v>
      </c>
      <c r="B382" s="350" t="str">
        <f>+'[3]Clasific. Económica de Ingresos'!B161</f>
        <v>Seguridad Vial Multas</v>
      </c>
      <c r="C382" s="350">
        <f>+'[3]Clasific. Económica de Ingresos'!C161</f>
        <v>273582471.04</v>
      </c>
      <c r="D382" s="160"/>
      <c r="E382" s="160"/>
      <c r="F382" s="160"/>
      <c r="G382" s="193"/>
      <c r="H382" s="352"/>
      <c r="I382" s="161"/>
      <c r="K382" s="163"/>
      <c r="L382" s="163"/>
    </row>
    <row r="383" spans="1:12" ht="25.5">
      <c r="A383" s="180"/>
      <c r="B383" s="181"/>
      <c r="C383" s="350"/>
      <c r="D383" s="160" t="s">
        <v>228</v>
      </c>
      <c r="E383" s="160" t="s">
        <v>231</v>
      </c>
      <c r="F383" s="160"/>
      <c r="G383" s="193" t="s">
        <v>308</v>
      </c>
      <c r="H383" s="352">
        <v>273582471.04</v>
      </c>
      <c r="I383" s="161"/>
      <c r="K383" s="163"/>
      <c r="L383" s="163"/>
    </row>
    <row r="384" spans="1:12" ht="13.5" thickBot="1">
      <c r="A384" s="200"/>
      <c r="B384" s="201"/>
      <c r="C384" s="355"/>
      <c r="D384" s="160"/>
      <c r="E384" s="160"/>
      <c r="F384" s="160"/>
      <c r="G384" s="193"/>
      <c r="H384" s="184"/>
      <c r="I384" s="161"/>
      <c r="K384" s="163"/>
      <c r="L384" s="163"/>
    </row>
    <row r="385" spans="1:10" s="218" customFormat="1" ht="13.5" thickBot="1">
      <c r="A385" s="209" t="s">
        <v>232</v>
      </c>
      <c r="B385" s="210"/>
      <c r="C385" s="359">
        <f>SUM(C382:C384)</f>
        <v>273582471.04</v>
      </c>
      <c r="D385" s="212"/>
      <c r="E385" s="212"/>
      <c r="F385" s="212"/>
      <c r="G385" s="360"/>
      <c r="H385" s="224">
        <f>SUM(H382:H384)</f>
        <v>273582471.04</v>
      </c>
      <c r="I385" s="216">
        <f>+C385-H385</f>
        <v>0</v>
      </c>
      <c r="J385" s="217"/>
    </row>
    <row r="386" spans="1:12" ht="12.75">
      <c r="A386" s="200"/>
      <c r="B386" s="181"/>
      <c r="C386" s="364"/>
      <c r="D386" s="160"/>
      <c r="E386" s="160"/>
      <c r="F386" s="160"/>
      <c r="G386" s="193"/>
      <c r="H386" s="199"/>
      <c r="I386" s="161"/>
      <c r="K386" s="163"/>
      <c r="L386" s="163"/>
    </row>
    <row r="387" spans="1:12" ht="12.75">
      <c r="A387" s="180" t="str">
        <f>+'[3]Clasific. Económica de Ingresos'!A162</f>
        <v>3.3.2.0.00.00.0.0.004</v>
      </c>
      <c r="B387" s="350" t="str">
        <f>+'[3]Clasific. Económica de Ingresos'!B162</f>
        <v>Fondo de Recolección de Basuras</v>
      </c>
      <c r="C387" s="350">
        <f>+'[3]Clasific. Económica de Ingresos'!C162</f>
        <v>1536429353.04</v>
      </c>
      <c r="D387" s="160" t="s">
        <v>332</v>
      </c>
      <c r="E387" s="160" t="s">
        <v>229</v>
      </c>
      <c r="F387" s="160"/>
      <c r="G387" s="193" t="str">
        <f>+'[3]Egresos Programa II General'!B13</f>
        <v>Recolección de Basuras</v>
      </c>
      <c r="H387" s="365">
        <f>+'[3]Egresos Programa II General'!C13</f>
        <v>654859970</v>
      </c>
      <c r="I387" s="161"/>
      <c r="K387" s="163"/>
      <c r="L387" s="163"/>
    </row>
    <row r="388" spans="1:12" ht="25.5">
      <c r="A388" s="180"/>
      <c r="B388" s="350"/>
      <c r="C388" s="350"/>
      <c r="D388" s="160" t="s">
        <v>228</v>
      </c>
      <c r="E388" s="160" t="s">
        <v>223</v>
      </c>
      <c r="F388" s="160">
        <v>17</v>
      </c>
      <c r="G388" s="366" t="str">
        <f>+'[3]Egresos Programa III General'!B27</f>
        <v>Implementación Plan Municipla de Gestión de Residuos</v>
      </c>
      <c r="H388" s="365">
        <f>+'[3]Egresos Programa III General'!C27</f>
        <v>600000000</v>
      </c>
      <c r="I388" s="161"/>
      <c r="K388" s="163"/>
      <c r="L388" s="163"/>
    </row>
    <row r="389" spans="1:12" ht="12.75">
      <c r="A389" s="180"/>
      <c r="B389" s="181"/>
      <c r="C389" s="350"/>
      <c r="D389" s="160" t="s">
        <v>228</v>
      </c>
      <c r="E389" s="160" t="s">
        <v>233</v>
      </c>
      <c r="F389" s="160">
        <v>12</v>
      </c>
      <c r="G389" s="366" t="str">
        <f>+'[3]Egresos Programa III General'!B123</f>
        <v>Plan Municipal de Gestion de Residuos</v>
      </c>
      <c r="H389" s="365">
        <f>+'[3]Egresos Programa III General'!C123</f>
        <v>281569383.04</v>
      </c>
      <c r="I389" s="161"/>
      <c r="K389" s="163"/>
      <c r="L389" s="163"/>
    </row>
    <row r="390" spans="1:12" ht="13.5" thickBot="1">
      <c r="A390" s="200"/>
      <c r="B390" s="201"/>
      <c r="C390" s="355"/>
      <c r="D390" s="160"/>
      <c r="E390" s="160"/>
      <c r="F390" s="160"/>
      <c r="G390" s="193"/>
      <c r="H390" s="184"/>
      <c r="I390" s="161"/>
      <c r="K390" s="163"/>
      <c r="L390" s="163"/>
    </row>
    <row r="391" spans="1:10" s="218" customFormat="1" ht="13.5" thickBot="1">
      <c r="A391" s="175" t="s">
        <v>232</v>
      </c>
      <c r="B391" s="176"/>
      <c r="C391" s="367">
        <f>SUM(C387:C390)</f>
        <v>1536429353.04</v>
      </c>
      <c r="D391" s="159"/>
      <c r="E391" s="159"/>
      <c r="F391" s="159"/>
      <c r="G391" s="347"/>
      <c r="H391" s="368">
        <f>SUM(H387:H390)</f>
        <v>1536429353.04</v>
      </c>
      <c r="I391" s="216">
        <f>+C391-H391</f>
        <v>0</v>
      </c>
      <c r="J391" s="217"/>
    </row>
    <row r="392" spans="1:12" ht="12.75">
      <c r="A392" s="369" t="str">
        <f>+'[3]Clasific. Económica de Ingresos'!A163</f>
        <v>3.3.2.0.00.00.0.0.005</v>
      </c>
      <c r="B392" s="176" t="str">
        <f>+'[3]Clasific. Económica de Ingresos'!B163</f>
        <v>Fondo de Parques y Obras de Ornato</v>
      </c>
      <c r="C392" s="370">
        <f>+'[3]Clasific. Económica de Ingresos'!C163</f>
        <v>183021698.17</v>
      </c>
      <c r="D392" s="159"/>
      <c r="E392" s="159"/>
      <c r="F392" s="159"/>
      <c r="G392" s="371"/>
      <c r="H392" s="179"/>
      <c r="I392" s="161"/>
      <c r="K392" s="163"/>
      <c r="L392" s="163"/>
    </row>
    <row r="393" spans="1:12" ht="12.75">
      <c r="A393" s="164"/>
      <c r="B393" s="181"/>
      <c r="C393" s="350"/>
      <c r="D393" s="160" t="s">
        <v>332</v>
      </c>
      <c r="E393" s="160" t="s">
        <v>237</v>
      </c>
      <c r="F393" s="160"/>
      <c r="G393" s="372" t="str">
        <f>+'[3]Egresos Programa II General'!B15</f>
        <v>Parques Obras de Ornato</v>
      </c>
      <c r="H393" s="365">
        <f>+'[3]Egresos Programa II General'!C15</f>
        <v>50500000</v>
      </c>
      <c r="I393" s="161"/>
      <c r="K393" s="163"/>
      <c r="L393" s="163"/>
    </row>
    <row r="394" spans="1:12" ht="13.5" thickBot="1">
      <c r="A394" s="373"/>
      <c r="B394" s="374"/>
      <c r="C394" s="375"/>
      <c r="D394" s="206" t="s">
        <v>228</v>
      </c>
      <c r="E394" s="206" t="s">
        <v>233</v>
      </c>
      <c r="F394" s="206">
        <v>19</v>
      </c>
      <c r="G394" s="376" t="str">
        <f>+'[3]Egresos Programa III General'!B125</f>
        <v>Chinea tu Parque</v>
      </c>
      <c r="H394" s="377">
        <f>+'[3]Egresos Programa III General'!C125</f>
        <v>132521698.17</v>
      </c>
      <c r="I394" s="161"/>
      <c r="K394" s="163"/>
      <c r="L394" s="163"/>
    </row>
    <row r="395" spans="1:10" s="218" customFormat="1" ht="13.5" thickBot="1">
      <c r="A395" s="373" t="s">
        <v>232</v>
      </c>
      <c r="B395" s="374"/>
      <c r="C395" s="378">
        <f>SUM(C392:C393)</f>
        <v>183021698.17</v>
      </c>
      <c r="D395" s="206"/>
      <c r="E395" s="206"/>
      <c r="F395" s="206"/>
      <c r="G395" s="314"/>
      <c r="H395" s="379">
        <f>SUM(H393:H394)</f>
        <v>183021698.17000002</v>
      </c>
      <c r="I395" s="216">
        <f>+C395-H395</f>
        <v>0</v>
      </c>
      <c r="J395" s="217"/>
    </row>
    <row r="396" spans="1:12" ht="12.75">
      <c r="A396" s="282"/>
      <c r="B396" s="262"/>
      <c r="C396" s="380"/>
      <c r="D396" s="160"/>
      <c r="E396" s="160"/>
      <c r="F396" s="160"/>
      <c r="G396" s="193"/>
      <c r="H396" s="199"/>
      <c r="I396" s="161"/>
      <c r="K396" s="163"/>
      <c r="L396" s="163"/>
    </row>
    <row r="397" spans="1:12" ht="14.25" customHeight="1">
      <c r="A397" s="180" t="str">
        <f>+'[3]Clasific. Económica de Ingresos'!A164</f>
        <v>3.3.2.0.00.00.0.0.006</v>
      </c>
      <c r="B397" s="350" t="str">
        <f>+'[3]Clasific. Económica de Ingresos'!B164</f>
        <v>Fondo de Alcantarillado Sanitario</v>
      </c>
      <c r="C397" s="350">
        <f>+'[3]Clasific. Económica de Ingresos'!C164</f>
        <v>229764362.12</v>
      </c>
      <c r="D397" s="160" t="s">
        <v>226</v>
      </c>
      <c r="E397" s="160">
        <v>13</v>
      </c>
      <c r="F397" s="160" t="s">
        <v>224</v>
      </c>
      <c r="G397" s="372" t="s">
        <v>320</v>
      </c>
      <c r="H397" s="365">
        <f>+'[3]Egresos Programa II General'!C27</f>
        <v>9123000</v>
      </c>
      <c r="I397" s="161"/>
      <c r="K397" s="163"/>
      <c r="L397" s="163"/>
    </row>
    <row r="398" spans="1:12" ht="25.5">
      <c r="A398" s="164"/>
      <c r="B398" s="160"/>
      <c r="C398" s="355"/>
      <c r="D398" s="160" t="s">
        <v>228</v>
      </c>
      <c r="E398" s="160" t="s">
        <v>237</v>
      </c>
      <c r="F398" s="160">
        <v>10</v>
      </c>
      <c r="G398" s="381" t="str">
        <f>+'[3]Egresos Programa III General'!B78</f>
        <v>Mejoras Sistema de Alcantarillado Sanitario Barrio los Angeles</v>
      </c>
      <c r="H398" s="365">
        <f>+'[3]Egresos Programa III General'!C78</f>
        <v>12000000</v>
      </c>
      <c r="I398" s="161"/>
      <c r="K398" s="163"/>
      <c r="L398" s="163"/>
    </row>
    <row r="399" spans="1:12" ht="25.5">
      <c r="A399" s="180"/>
      <c r="B399" s="181"/>
      <c r="C399" s="350"/>
      <c r="D399" s="160" t="s">
        <v>228</v>
      </c>
      <c r="E399" s="160" t="s">
        <v>237</v>
      </c>
      <c r="F399" s="160">
        <v>32</v>
      </c>
      <c r="G399" s="381" t="str">
        <f>+'[3]Egresos Programa III General'!B100</f>
        <v>Optimizacion Sostenible de la Gestión de Aguas Residuales para los Ciuidadanos</v>
      </c>
      <c r="H399" s="365">
        <f>+'[3]Egresos Programa III General'!C100</f>
        <v>8641362.12</v>
      </c>
      <c r="I399" s="161"/>
      <c r="K399" s="163"/>
      <c r="L399" s="163"/>
    </row>
    <row r="400" spans="1:12" ht="27" customHeight="1">
      <c r="A400" s="180"/>
      <c r="B400" s="181"/>
      <c r="C400" s="350"/>
      <c r="D400" s="160" t="s">
        <v>228</v>
      </c>
      <c r="E400" s="160" t="s">
        <v>237</v>
      </c>
      <c r="F400" s="160">
        <v>33</v>
      </c>
      <c r="G400" s="381" t="s">
        <v>13</v>
      </c>
      <c r="H400" s="199">
        <f>+'[3]Egresos Programa III General'!C101</f>
        <v>200000000</v>
      </c>
      <c r="I400" s="161"/>
      <c r="K400" s="163"/>
      <c r="L400" s="163"/>
    </row>
    <row r="401" spans="1:12" ht="14.25" customHeight="1" thickBot="1">
      <c r="A401" s="180"/>
      <c r="B401" s="181"/>
      <c r="C401" s="350"/>
      <c r="D401" s="160"/>
      <c r="E401" s="160"/>
      <c r="F401" s="160"/>
      <c r="G401" s="372"/>
      <c r="H401" s="199"/>
      <c r="I401" s="161"/>
      <c r="K401" s="163"/>
      <c r="L401" s="163"/>
    </row>
    <row r="402" spans="1:10" s="218" customFormat="1" ht="13.5" thickBot="1">
      <c r="A402" s="209" t="s">
        <v>232</v>
      </c>
      <c r="B402" s="210"/>
      <c r="C402" s="359">
        <f>SUM(C397:C397)</f>
        <v>229764362.12</v>
      </c>
      <c r="D402" s="212"/>
      <c r="E402" s="212"/>
      <c r="F402" s="212"/>
      <c r="G402" s="360"/>
      <c r="H402" s="224">
        <f>SUM(H397:H401)</f>
        <v>229764362.12</v>
      </c>
      <c r="I402" s="216">
        <f>+C402-H402</f>
        <v>0</v>
      </c>
      <c r="J402" s="217"/>
    </row>
    <row r="403" spans="1:12" ht="12.75">
      <c r="A403" s="282"/>
      <c r="B403" s="262"/>
      <c r="C403" s="380"/>
      <c r="D403" s="160"/>
      <c r="E403" s="160"/>
      <c r="F403" s="160"/>
      <c r="G403" s="193"/>
      <c r="H403" s="199"/>
      <c r="I403" s="161"/>
      <c r="K403" s="163"/>
      <c r="L403" s="163"/>
    </row>
    <row r="404" spans="1:12" ht="12.75">
      <c r="A404" s="282"/>
      <c r="B404" s="262"/>
      <c r="C404" s="380"/>
      <c r="D404" s="160"/>
      <c r="E404" s="160"/>
      <c r="F404" s="160"/>
      <c r="G404" s="193"/>
      <c r="H404" s="199"/>
      <c r="I404" s="161"/>
      <c r="K404" s="163"/>
      <c r="L404" s="163"/>
    </row>
    <row r="405" spans="1:12" ht="12.75">
      <c r="A405" s="180" t="str">
        <f>+'[3]Clasific. Económica de Ingresos'!A165</f>
        <v>3.3.2.0.00.00.0.0.007</v>
      </c>
      <c r="B405" s="350" t="str">
        <f>+'[3]Clasific. Económica de Ingresos'!B165</f>
        <v>Fondo del Acueducto</v>
      </c>
      <c r="C405" s="350">
        <f>+'[3]Clasific. Económica de Ingresos'!C165</f>
        <v>1287697342.63</v>
      </c>
      <c r="D405" s="160" t="s">
        <v>226</v>
      </c>
      <c r="E405" s="160" t="s">
        <v>233</v>
      </c>
      <c r="F405" s="160" t="s">
        <v>224</v>
      </c>
      <c r="G405" s="372" t="str">
        <f>+'[3]Egresos Programa II General'!B17</f>
        <v>Acueductos</v>
      </c>
      <c r="H405" s="365">
        <f>+'[3]Egresos Programa II General'!C17</f>
        <v>343036951.7065</v>
      </c>
      <c r="I405" s="161"/>
      <c r="K405" s="163"/>
      <c r="L405" s="163"/>
    </row>
    <row r="406" spans="1:12" ht="25.5">
      <c r="A406" s="164"/>
      <c r="B406" s="160"/>
      <c r="C406" s="355"/>
      <c r="D406" s="160" t="s">
        <v>228</v>
      </c>
      <c r="E406" s="160" t="s">
        <v>237</v>
      </c>
      <c r="F406" s="160">
        <v>12</v>
      </c>
      <c r="G406" s="381" t="str">
        <f>+'[3]Egresos Programa III General'!B80</f>
        <v>Contrucción de Tanque de Almacenamiento la Pradera</v>
      </c>
      <c r="H406" s="199">
        <f>+'[3]Egresos Programa III General'!C80</f>
        <v>12560390.92</v>
      </c>
      <c r="I406" s="161"/>
      <c r="K406" s="163"/>
      <c r="L406" s="163"/>
    </row>
    <row r="407" spans="1:12" ht="24.75" customHeight="1">
      <c r="A407" s="180"/>
      <c r="B407" s="181"/>
      <c r="C407" s="350"/>
      <c r="D407" s="160" t="s">
        <v>228</v>
      </c>
      <c r="E407" s="160" t="s">
        <v>237</v>
      </c>
      <c r="F407" s="160">
        <v>13</v>
      </c>
      <c r="G407" s="381" t="str">
        <f>+'[3]Egresos Programa III General'!B81</f>
        <v>Construcción de Sistema de Conducción Setillal Desamparados</v>
      </c>
      <c r="H407" s="199">
        <f>+'[3]Egresos Programa III General'!C81</f>
        <v>50000000</v>
      </c>
      <c r="I407" s="161"/>
      <c r="K407" s="163"/>
      <c r="L407" s="163"/>
    </row>
    <row r="408" spans="1:12" ht="25.5">
      <c r="A408" s="164"/>
      <c r="B408" s="160"/>
      <c r="C408" s="355"/>
      <c r="D408" s="160" t="s">
        <v>228</v>
      </c>
      <c r="E408" s="160" t="s">
        <v>237</v>
      </c>
      <c r="F408" s="160">
        <v>14</v>
      </c>
      <c r="G408" s="381" t="str">
        <f>+'[3]Egresos Programa III General'!B82</f>
        <v>Rehabilitación y Perforación Pozo Urbanización la Giralda</v>
      </c>
      <c r="H408" s="199">
        <f>+'[3]Egresos Programa III General'!C82</f>
        <v>66000000</v>
      </c>
      <c r="I408" s="161"/>
      <c r="K408" s="163"/>
      <c r="L408" s="163"/>
    </row>
    <row r="409" spans="1:12" ht="12.75">
      <c r="A409" s="180"/>
      <c r="B409" s="181"/>
      <c r="C409" s="350"/>
      <c r="D409" s="160" t="s">
        <v>228</v>
      </c>
      <c r="E409" s="160" t="s">
        <v>237</v>
      </c>
      <c r="F409" s="160">
        <v>16</v>
      </c>
      <c r="G409" s="381" t="str">
        <f>+'[3]Egresos Programa III General'!B84</f>
        <v>Mantenimiento Tanque de Guadalupe</v>
      </c>
      <c r="H409" s="365">
        <f>+'[3]Egresos Programa III General'!C84</f>
        <v>11600000</v>
      </c>
      <c r="I409" s="161"/>
      <c r="K409" s="163"/>
      <c r="L409" s="163"/>
    </row>
    <row r="410" spans="1:12" ht="12.75">
      <c r="A410" s="164"/>
      <c r="B410" s="160"/>
      <c r="C410" s="355"/>
      <c r="D410" s="160" t="s">
        <v>228</v>
      </c>
      <c r="E410" s="160" t="s">
        <v>237</v>
      </c>
      <c r="F410" s="160">
        <v>18</v>
      </c>
      <c r="G410" s="381" t="str">
        <f>+'[3]Egresos Programa III General'!B86</f>
        <v>Sistema Macromedición</v>
      </c>
      <c r="H410" s="365">
        <f>+'[3]Egresos Programa III General'!C86</f>
        <v>380000000</v>
      </c>
      <c r="I410" s="161"/>
      <c r="K410" s="163"/>
      <c r="L410" s="163"/>
    </row>
    <row r="411" spans="1:12" ht="36" customHeight="1">
      <c r="A411" s="164"/>
      <c r="B411" s="160"/>
      <c r="C411" s="355"/>
      <c r="D411" s="160" t="s">
        <v>228</v>
      </c>
      <c r="E411" s="160" t="s">
        <v>237</v>
      </c>
      <c r="F411" s="160">
        <v>23</v>
      </c>
      <c r="G411" s="381" t="str">
        <f>+'[3]Egresos Programa III General'!B91</f>
        <v>Cloración Tanque Canoas</v>
      </c>
      <c r="H411" s="365">
        <f>+'[3]Egresos Programa III General'!C91</f>
        <v>80000000</v>
      </c>
      <c r="I411" s="161"/>
      <c r="K411" s="163"/>
      <c r="L411" s="163"/>
    </row>
    <row r="412" spans="1:12" ht="24.75" customHeight="1">
      <c r="A412" s="180"/>
      <c r="B412" s="181"/>
      <c r="C412" s="350"/>
      <c r="D412" s="160" t="s">
        <v>228</v>
      </c>
      <c r="E412" s="160" t="s">
        <v>237</v>
      </c>
      <c r="F412" s="160">
        <v>24</v>
      </c>
      <c r="G412" s="381" t="str">
        <f>+'[3]Egresos Programa III General'!B92</f>
        <v>Cambio Red de Distribución la División y los Mangos</v>
      </c>
      <c r="H412" s="365">
        <f>+'[3]Egresos Programa III General'!C92</f>
        <v>81500000</v>
      </c>
      <c r="I412" s="161"/>
      <c r="K412" s="163"/>
      <c r="L412" s="163"/>
    </row>
    <row r="413" spans="1:12" ht="27" customHeight="1">
      <c r="A413" s="180"/>
      <c r="B413" s="181"/>
      <c r="C413" s="350"/>
      <c r="D413" s="160" t="s">
        <v>228</v>
      </c>
      <c r="E413" s="160" t="s">
        <v>237</v>
      </c>
      <c r="F413" s="160">
        <v>25</v>
      </c>
      <c r="G413" s="381" t="str">
        <f>+'[3]Egresos Programa III General'!B93</f>
        <v>Tanque Río Segundo </v>
      </c>
      <c r="H413" s="365">
        <f>+'[3]Egresos Programa III General'!C93</f>
        <v>63000000</v>
      </c>
      <c r="I413" s="161"/>
      <c r="K413" s="163"/>
      <c r="L413" s="163"/>
    </row>
    <row r="414" spans="1:12" ht="12.75">
      <c r="A414" s="180"/>
      <c r="B414" s="181"/>
      <c r="C414" s="350"/>
      <c r="D414" s="160" t="s">
        <v>228</v>
      </c>
      <c r="E414" s="160" t="s">
        <v>237</v>
      </c>
      <c r="F414" s="160">
        <v>26</v>
      </c>
      <c r="G414" s="381" t="str">
        <f>+'[3]Egresos Programa III General'!B94</f>
        <v>Perforación Pozo Rio Segundo</v>
      </c>
      <c r="H414" s="365">
        <f>+'[3]Egresos Programa III General'!C94</f>
        <v>100000000</v>
      </c>
      <c r="I414" s="161"/>
      <c r="K414" s="163"/>
      <c r="L414" s="163"/>
    </row>
    <row r="415" spans="1:12" ht="12.75">
      <c r="A415" s="180"/>
      <c r="B415" s="181"/>
      <c r="C415" s="350"/>
      <c r="D415" s="160" t="s">
        <v>228</v>
      </c>
      <c r="E415" s="160" t="s">
        <v>237</v>
      </c>
      <c r="F415" s="160">
        <v>27</v>
      </c>
      <c r="G415" s="381" t="str">
        <f>+'[3]Egresos Programa III General'!B95</f>
        <v>Construcción de Paso Elevado Maria Ester</v>
      </c>
      <c r="H415" s="365">
        <f>+'[3]Egresos Programa III General'!C95</f>
        <v>40000000</v>
      </c>
      <c r="I415" s="161"/>
      <c r="K415" s="163"/>
      <c r="L415" s="163"/>
    </row>
    <row r="416" spans="1:12" ht="12.75">
      <c r="A416" s="180"/>
      <c r="B416" s="181"/>
      <c r="C416" s="350"/>
      <c r="D416" s="160" t="s">
        <v>228</v>
      </c>
      <c r="E416" s="160" t="s">
        <v>237</v>
      </c>
      <c r="F416" s="160">
        <v>28</v>
      </c>
      <c r="G416" s="381" t="str">
        <f>+'[3]Egresos Programa III General'!B96</f>
        <v>Conducción de Setillales Desamparados</v>
      </c>
      <c r="H416" s="365">
        <f>+'[3]Egresos Programa III General'!C96</f>
        <v>10000000</v>
      </c>
      <c r="I416" s="161"/>
      <c r="K416" s="163"/>
      <c r="L416" s="163"/>
    </row>
    <row r="417" spans="1:12" ht="12.75">
      <c r="A417" s="180"/>
      <c r="B417" s="181"/>
      <c r="C417" s="350"/>
      <c r="D417" s="160" t="s">
        <v>228</v>
      </c>
      <c r="E417" s="160" t="s">
        <v>233</v>
      </c>
      <c r="F417" s="160">
        <v>18</v>
      </c>
      <c r="G417" s="381" t="str">
        <f>+'[3]Egresos Programa III General'!B124</f>
        <v>Reforestación y Educación Ambiental</v>
      </c>
      <c r="H417" s="365">
        <f>+'[3]Egresos Programa III General'!C124</f>
        <v>50000000</v>
      </c>
      <c r="I417" s="161"/>
      <c r="K417" s="163"/>
      <c r="L417" s="163"/>
    </row>
    <row r="418" spans="1:12" ht="12.75">
      <c r="A418" s="180"/>
      <c r="B418" s="181"/>
      <c r="C418" s="350"/>
      <c r="D418" s="160" t="s">
        <v>228</v>
      </c>
      <c r="E418" s="160" t="s">
        <v>237</v>
      </c>
      <c r="F418" s="160">
        <v>28</v>
      </c>
      <c r="G418" s="372"/>
      <c r="H418" s="365"/>
      <c r="I418" s="161"/>
      <c r="K418" s="163"/>
      <c r="L418" s="163"/>
    </row>
    <row r="419" spans="1:12" ht="12.75">
      <c r="A419" s="180"/>
      <c r="B419" s="181"/>
      <c r="C419" s="350"/>
      <c r="D419" s="160" t="s">
        <v>228</v>
      </c>
      <c r="E419" s="160" t="s">
        <v>237</v>
      </c>
      <c r="F419" s="160">
        <v>30</v>
      </c>
      <c r="G419" s="372"/>
      <c r="H419" s="365"/>
      <c r="I419" s="161"/>
      <c r="K419" s="163"/>
      <c r="L419" s="163"/>
    </row>
    <row r="420" spans="1:12" ht="13.5" thickBot="1">
      <c r="A420" s="180"/>
      <c r="B420" s="181"/>
      <c r="C420" s="350"/>
      <c r="D420" s="160" t="s">
        <v>228</v>
      </c>
      <c r="E420" s="160" t="s">
        <v>237</v>
      </c>
      <c r="F420" s="160">
        <v>33</v>
      </c>
      <c r="G420" s="372"/>
      <c r="H420" s="365"/>
      <c r="I420" s="161"/>
      <c r="K420" s="163"/>
      <c r="L420" s="163"/>
    </row>
    <row r="421" spans="1:12" ht="13.5" hidden="1" thickBot="1">
      <c r="A421" s="180"/>
      <c r="B421" s="181"/>
      <c r="C421" s="350"/>
      <c r="D421" s="160" t="s">
        <v>228</v>
      </c>
      <c r="E421" s="160" t="s">
        <v>237</v>
      </c>
      <c r="F421" s="160">
        <v>30</v>
      </c>
      <c r="G421" s="372">
        <f>+'[4]Egresos Programa III General'!B377</f>
        <v>0</v>
      </c>
      <c r="H421" s="365">
        <f>+'[4]Egresos Programa III General'!C377</f>
        <v>0</v>
      </c>
      <c r="I421" s="161"/>
      <c r="K421" s="163"/>
      <c r="L421" s="163"/>
    </row>
    <row r="422" spans="1:12" ht="13.5" thickBot="1">
      <c r="A422" s="382" t="s">
        <v>232</v>
      </c>
      <c r="B422" s="383"/>
      <c r="C422" s="384">
        <f>SUM(C405:C420)</f>
        <v>1287697342.63</v>
      </c>
      <c r="D422" s="385"/>
      <c r="E422" s="385"/>
      <c r="F422" s="385"/>
      <c r="G422" s="386"/>
      <c r="H422" s="387">
        <f>SUM(H405:H421)</f>
        <v>1287697342.6265001</v>
      </c>
      <c r="I422" s="388">
        <f>+C422-H422</f>
        <v>0.0034999847412109375</v>
      </c>
      <c r="J422" s="388"/>
      <c r="K422" s="389"/>
      <c r="L422" s="163"/>
    </row>
    <row r="423" spans="1:12" ht="12.75">
      <c r="A423" s="282" t="s">
        <v>13</v>
      </c>
      <c r="B423" s="262"/>
      <c r="C423" s="380"/>
      <c r="D423" s="160"/>
      <c r="E423" s="160"/>
      <c r="F423" s="160"/>
      <c r="G423" s="193"/>
      <c r="H423" s="199"/>
      <c r="I423" s="161"/>
      <c r="K423" s="163"/>
      <c r="L423" s="163"/>
    </row>
    <row r="424" spans="1:12" ht="12.75">
      <c r="A424" s="180" t="str">
        <f>+'[3]Clasific. Económica de Ingresos'!A166</f>
        <v>3.3.2.0.00.00.0.0.008</v>
      </c>
      <c r="B424" s="350" t="str">
        <f>+'[3]Clasific. Económica de Ingresos'!B166</f>
        <v>Fondo para el acueducto Ley n°8316</v>
      </c>
      <c r="C424" s="350">
        <f>+'[3]Clasific. Económica de Ingresos'!C166</f>
        <v>437413960.81</v>
      </c>
      <c r="D424" s="160"/>
      <c r="E424" s="160"/>
      <c r="F424" s="160"/>
      <c r="G424" s="193"/>
      <c r="H424" s="199"/>
      <c r="I424" s="161"/>
      <c r="K424" s="163"/>
      <c r="L424" s="163"/>
    </row>
    <row r="425" spans="1:12" ht="12.75" customHeight="1" hidden="1" thickBot="1">
      <c r="A425" s="180"/>
      <c r="B425" s="181"/>
      <c r="C425" s="350"/>
      <c r="D425" s="160"/>
      <c r="E425" s="160"/>
      <c r="F425" s="160"/>
      <c r="G425" s="193"/>
      <c r="H425" s="199"/>
      <c r="I425" s="161"/>
      <c r="K425" s="163"/>
      <c r="L425" s="163"/>
    </row>
    <row r="426" spans="1:12" ht="12.75" hidden="1">
      <c r="A426" s="180"/>
      <c r="B426" s="181"/>
      <c r="C426" s="350"/>
      <c r="D426" s="160" t="s">
        <v>349</v>
      </c>
      <c r="E426" s="160">
        <v>30</v>
      </c>
      <c r="F426" s="160"/>
      <c r="G426" s="193" t="s">
        <v>350</v>
      </c>
      <c r="H426" s="365">
        <v>0</v>
      </c>
      <c r="I426" s="161"/>
      <c r="K426" s="163"/>
      <c r="L426" s="163"/>
    </row>
    <row r="427" spans="1:12" ht="27" customHeight="1">
      <c r="A427" s="180"/>
      <c r="B427" s="181"/>
      <c r="C427" s="350"/>
      <c r="D427" s="160" t="s">
        <v>228</v>
      </c>
      <c r="E427" s="160" t="s">
        <v>237</v>
      </c>
      <c r="F427" s="160">
        <v>11</v>
      </c>
      <c r="G427" s="381" t="str">
        <f>+'[3]Egresos Programa III General'!B79</f>
        <v>Ley 8316 Mejoras Sistema Pluvial la Julieta</v>
      </c>
      <c r="H427" s="365">
        <f>+'[3]Egresos Programa III General'!C79</f>
        <v>23000000</v>
      </c>
      <c r="I427" s="161"/>
      <c r="K427" s="163"/>
      <c r="L427" s="163"/>
    </row>
    <row r="428" spans="1:12" ht="25.5">
      <c r="A428" s="180"/>
      <c r="B428" s="181"/>
      <c r="C428" s="350"/>
      <c r="D428" s="160" t="s">
        <v>228</v>
      </c>
      <c r="E428" s="160" t="s">
        <v>237</v>
      </c>
      <c r="F428" s="160">
        <v>15</v>
      </c>
      <c r="G428" s="381" t="str">
        <f>+'[3]Egresos Programa III General'!B83</f>
        <v>Ley 8316 Mejorsas Sistema  Pluvial Cristo de Piedra-Pileta</v>
      </c>
      <c r="H428" s="365">
        <f>+'[3]Egresos Programa III General'!C83</f>
        <v>51275000</v>
      </c>
      <c r="I428" s="161"/>
      <c r="K428" s="163"/>
      <c r="L428" s="163"/>
    </row>
    <row r="429" spans="1:12" ht="25.5">
      <c r="A429" s="180"/>
      <c r="B429" s="181"/>
      <c r="C429" s="350"/>
      <c r="D429" s="160" t="s">
        <v>228</v>
      </c>
      <c r="E429" s="160" t="s">
        <v>237</v>
      </c>
      <c r="F429" s="160">
        <v>19</v>
      </c>
      <c r="G429" s="381" t="str">
        <f>+'[3]Egresos Programa III General'!B87</f>
        <v>Ley 8316 Mejoras Sistema Pluvial Calle el Bajo ls Guácima</v>
      </c>
      <c r="H429" s="365">
        <f>+'[3]Egresos Programa III General'!C87</f>
        <v>125000000</v>
      </c>
      <c r="I429" s="161"/>
      <c r="K429" s="163"/>
      <c r="L429" s="163"/>
    </row>
    <row r="430" spans="1:12" ht="31.5" customHeight="1">
      <c r="A430" s="164"/>
      <c r="B430" s="160"/>
      <c r="C430" s="355"/>
      <c r="D430" s="160" t="s">
        <v>228</v>
      </c>
      <c r="E430" s="160" t="s">
        <v>237</v>
      </c>
      <c r="F430" s="160">
        <v>20</v>
      </c>
      <c r="G430" s="381" t="str">
        <f>+'[3]Egresos Programa III General'!B88</f>
        <v>Ley 8316 Sistema Pluvial Cruce Nuestro Amo-Las Vueltas </v>
      </c>
      <c r="H430" s="365">
        <f>+'[3]Egresos Programa III General'!C88</f>
        <v>40996474.75</v>
      </c>
      <c r="I430" s="161"/>
      <c r="K430" s="163"/>
      <c r="L430" s="163"/>
    </row>
    <row r="431" spans="1:12" ht="13.5" thickBot="1">
      <c r="A431" s="180"/>
      <c r="B431" s="181"/>
      <c r="C431" s="350"/>
      <c r="D431" s="160" t="s">
        <v>228</v>
      </c>
      <c r="E431" s="160" t="s">
        <v>237</v>
      </c>
      <c r="F431" s="160">
        <v>22</v>
      </c>
      <c r="G431" s="381" t="str">
        <f>+'[3]Egresos Programa III General'!B90</f>
        <v>Ley 8316 Tanque Río Segundo </v>
      </c>
      <c r="H431" s="365">
        <f>+'[3]Egresos Programa III General'!C90</f>
        <v>197142486.06</v>
      </c>
      <c r="I431" s="161"/>
      <c r="K431" s="163"/>
      <c r="L431" s="163"/>
    </row>
    <row r="432" spans="1:12" ht="13.5" hidden="1" thickBot="1">
      <c r="A432" s="180"/>
      <c r="B432" s="181"/>
      <c r="C432" s="350"/>
      <c r="D432" s="160" t="s">
        <v>228</v>
      </c>
      <c r="E432" s="160" t="s">
        <v>237</v>
      </c>
      <c r="F432" s="160">
        <v>27</v>
      </c>
      <c r="G432" s="372">
        <f>+'[4]Egresos Programa III General'!B380</f>
        <v>0</v>
      </c>
      <c r="H432" s="365">
        <f>+'[4]Egresos Programa III General'!C380</f>
        <v>0</v>
      </c>
      <c r="I432" s="161"/>
      <c r="K432" s="163"/>
      <c r="L432" s="163"/>
    </row>
    <row r="433" spans="1:12" ht="13.5" hidden="1" thickBot="1">
      <c r="A433" s="180"/>
      <c r="B433" s="181"/>
      <c r="C433" s="350"/>
      <c r="D433" s="160" t="s">
        <v>228</v>
      </c>
      <c r="E433" s="160" t="s">
        <v>237</v>
      </c>
      <c r="F433" s="160">
        <v>29</v>
      </c>
      <c r="G433" s="372">
        <f>+'[4]Egresos Programa III General'!B382</f>
        <v>0</v>
      </c>
      <c r="H433" s="365">
        <f>+'[4]Egresos Programa III General'!C382</f>
        <v>0</v>
      </c>
      <c r="I433" s="161"/>
      <c r="K433" s="163"/>
      <c r="L433" s="163"/>
    </row>
    <row r="434" spans="1:12" ht="13.5" hidden="1" thickBot="1">
      <c r="A434" s="180"/>
      <c r="B434" s="181"/>
      <c r="C434" s="350"/>
      <c r="D434" s="160" t="s">
        <v>228</v>
      </c>
      <c r="E434" s="160" t="s">
        <v>231</v>
      </c>
      <c r="F434" s="160">
        <v>32</v>
      </c>
      <c r="G434" s="372">
        <f>+'[4]Egresos Programa III General'!B386</f>
        <v>0</v>
      </c>
      <c r="H434" s="365">
        <f>+'[4]Egresos Programa III General'!C386</f>
        <v>0</v>
      </c>
      <c r="I434" s="161"/>
      <c r="K434" s="163"/>
      <c r="L434" s="163"/>
    </row>
    <row r="435" spans="1:12" ht="13.5" hidden="1" thickBot="1">
      <c r="A435" s="373"/>
      <c r="B435" s="374"/>
      <c r="C435" s="375"/>
      <c r="D435" s="206" t="s">
        <v>228</v>
      </c>
      <c r="E435" s="206" t="s">
        <v>233</v>
      </c>
      <c r="F435" s="206">
        <v>20</v>
      </c>
      <c r="G435" s="390">
        <f>+'[4]Egresos Programa III General'!B371</f>
        <v>0</v>
      </c>
      <c r="H435" s="377">
        <f>+'[4]Egresos Programa III General'!C371</f>
        <v>0</v>
      </c>
      <c r="I435" s="161"/>
      <c r="K435" s="163"/>
      <c r="L435" s="163"/>
    </row>
    <row r="436" spans="1:12" ht="30.75" customHeight="1" hidden="1">
      <c r="A436" s="180"/>
      <c r="B436" s="181"/>
      <c r="C436" s="350"/>
      <c r="D436" s="160" t="s">
        <v>228</v>
      </c>
      <c r="E436" s="160" t="s">
        <v>237</v>
      </c>
      <c r="F436" s="160">
        <v>31</v>
      </c>
      <c r="G436" s="372">
        <f>+'[4]Egresos Programa III General'!B385</f>
        <v>0</v>
      </c>
      <c r="H436" s="365">
        <f>+'[4]Egresos Programa III General'!C385</f>
        <v>0</v>
      </c>
      <c r="I436" s="161"/>
      <c r="K436" s="163"/>
      <c r="L436" s="163"/>
    </row>
    <row r="437" spans="1:12" ht="32.25" customHeight="1" hidden="1">
      <c r="A437" s="180"/>
      <c r="B437" s="181"/>
      <c r="C437" s="350"/>
      <c r="D437" s="160" t="s">
        <v>228</v>
      </c>
      <c r="E437" s="160" t="s">
        <v>237</v>
      </c>
      <c r="F437" s="160">
        <v>34</v>
      </c>
      <c r="G437" s="372">
        <f>+'[4]Egresos Programa III General'!B388</f>
        <v>0</v>
      </c>
      <c r="H437" s="365">
        <f>+'[4]Egresos Programa III General'!C388</f>
        <v>0</v>
      </c>
      <c r="I437" s="161"/>
      <c r="K437" s="163"/>
      <c r="L437" s="163"/>
    </row>
    <row r="438" spans="1:12" ht="45.75" customHeight="1" hidden="1">
      <c r="A438" s="180"/>
      <c r="B438" s="181"/>
      <c r="C438" s="350"/>
      <c r="D438" s="160" t="s">
        <v>228</v>
      </c>
      <c r="E438" s="160" t="s">
        <v>237</v>
      </c>
      <c r="F438" s="160">
        <v>35</v>
      </c>
      <c r="G438" s="372">
        <f>+'[4]Egresos Programa III General'!B389</f>
        <v>0</v>
      </c>
      <c r="H438" s="365">
        <f>+'[4]Egresos Programa III General'!C389</f>
        <v>0</v>
      </c>
      <c r="I438" s="161"/>
      <c r="K438" s="163"/>
      <c r="L438" s="163"/>
    </row>
    <row r="439" spans="1:12" ht="31.5" customHeight="1" hidden="1" thickBot="1">
      <c r="A439" s="180"/>
      <c r="B439" s="181"/>
      <c r="C439" s="350"/>
      <c r="D439" s="160" t="s">
        <v>228</v>
      </c>
      <c r="E439" s="160" t="s">
        <v>322</v>
      </c>
      <c r="F439" s="160" t="s">
        <v>223</v>
      </c>
      <c r="G439" s="193" t="s">
        <v>234</v>
      </c>
      <c r="H439" s="365"/>
      <c r="I439" s="161"/>
      <c r="K439" s="163"/>
      <c r="L439" s="163"/>
    </row>
    <row r="440" spans="1:12" ht="24.75" customHeight="1" thickBot="1">
      <c r="A440" s="209" t="s">
        <v>232</v>
      </c>
      <c r="B440" s="210"/>
      <c r="C440" s="359">
        <f>SUM(C424:C436)</f>
        <v>437413960.81</v>
      </c>
      <c r="D440" s="212"/>
      <c r="E440" s="212"/>
      <c r="F440" s="212"/>
      <c r="G440" s="360"/>
      <c r="H440" s="361">
        <f>SUM(H424:H439)</f>
        <v>437413960.81</v>
      </c>
      <c r="I440" s="161">
        <f>+C440-H440</f>
        <v>0</v>
      </c>
      <c r="K440" s="163"/>
      <c r="L440" s="163"/>
    </row>
    <row r="441" spans="1:12" ht="12.75">
      <c r="A441" s="180" t="str">
        <f>+'[3]Clasific. Económica de Ingresos'!A167</f>
        <v>3.3.2.0.00.00.0.0.009</v>
      </c>
      <c r="B441" s="350" t="str">
        <f>+'[3]Clasific. Económica de Ingresos'!B167</f>
        <v>Fondo de Ley de Simplificacion y Eficieciencia Tributaria</v>
      </c>
      <c r="C441" s="350">
        <f>+'[3]Clasific. Económica de Ingresos'!C167</f>
        <v>108467361.66</v>
      </c>
      <c r="D441" s="160" t="s">
        <v>228</v>
      </c>
      <c r="E441" s="160" t="s">
        <v>229</v>
      </c>
      <c r="F441" s="160" t="s">
        <v>223</v>
      </c>
      <c r="G441" s="193" t="s">
        <v>323</v>
      </c>
      <c r="H441" s="365">
        <v>0</v>
      </c>
      <c r="I441" s="161"/>
      <c r="K441" s="163"/>
      <c r="L441" s="163"/>
    </row>
    <row r="442" spans="1:12" ht="12.75" hidden="1">
      <c r="A442" s="164"/>
      <c r="B442" s="160"/>
      <c r="C442" s="355"/>
      <c r="D442" s="160" t="s">
        <v>228</v>
      </c>
      <c r="E442" s="160" t="s">
        <v>229</v>
      </c>
      <c r="F442" s="160" t="s">
        <v>229</v>
      </c>
      <c r="G442" s="193" t="s">
        <v>324</v>
      </c>
      <c r="H442" s="365">
        <v>0</v>
      </c>
      <c r="I442" s="161"/>
      <c r="J442" s="161"/>
      <c r="K442" s="163"/>
      <c r="L442" s="163"/>
    </row>
    <row r="443" spans="1:12" ht="12.75">
      <c r="A443" s="164"/>
      <c r="B443" s="160"/>
      <c r="C443" s="355"/>
      <c r="D443" s="160" t="s">
        <v>228</v>
      </c>
      <c r="E443" s="160" t="s">
        <v>229</v>
      </c>
      <c r="F443" s="160" t="s">
        <v>230</v>
      </c>
      <c r="G443" s="193" t="s">
        <v>325</v>
      </c>
      <c r="H443" s="391">
        <f>47852490.53+60614871.13</f>
        <v>108467361.66</v>
      </c>
      <c r="I443" s="161"/>
      <c r="J443" s="161"/>
      <c r="K443" s="163"/>
      <c r="L443" s="163"/>
    </row>
    <row r="444" spans="1:12" ht="12.75">
      <c r="A444" s="164"/>
      <c r="B444" s="160"/>
      <c r="C444" s="355"/>
      <c r="D444" s="160" t="s">
        <v>228</v>
      </c>
      <c r="E444" s="160" t="s">
        <v>229</v>
      </c>
      <c r="F444" s="160" t="s">
        <v>237</v>
      </c>
      <c r="G444" s="193" t="s">
        <v>326</v>
      </c>
      <c r="H444" s="184"/>
      <c r="I444" s="161"/>
      <c r="J444" s="161"/>
      <c r="K444" s="163"/>
      <c r="L444" s="163"/>
    </row>
    <row r="445" spans="1:12" ht="12.75">
      <c r="A445" s="164"/>
      <c r="B445" s="160"/>
      <c r="C445" s="355"/>
      <c r="D445" s="160" t="s">
        <v>228</v>
      </c>
      <c r="E445" s="160" t="s">
        <v>227</v>
      </c>
      <c r="F445" s="160"/>
      <c r="G445" s="193" t="s">
        <v>321</v>
      </c>
      <c r="H445" s="184"/>
      <c r="I445" s="161"/>
      <c r="J445" s="161"/>
      <c r="K445" s="163"/>
      <c r="L445" s="163"/>
    </row>
    <row r="446" spans="1:12" ht="13.5" thickBot="1">
      <c r="A446" s="164"/>
      <c r="B446" s="160"/>
      <c r="C446" s="355"/>
      <c r="D446" s="160"/>
      <c r="E446" s="160"/>
      <c r="F446" s="160"/>
      <c r="G446" s="193"/>
      <c r="H446" s="184"/>
      <c r="I446" s="161"/>
      <c r="K446" s="163"/>
      <c r="L446" s="163"/>
    </row>
    <row r="447" spans="1:10" s="218" customFormat="1" ht="13.5" thickBot="1">
      <c r="A447" s="209" t="s">
        <v>232</v>
      </c>
      <c r="B447" s="210"/>
      <c r="C447" s="359">
        <f>SUM(C441:C443)</f>
        <v>108467361.66</v>
      </c>
      <c r="D447" s="212"/>
      <c r="E447" s="212"/>
      <c r="F447" s="212"/>
      <c r="G447" s="360"/>
      <c r="H447" s="224">
        <f>SUM(H441:H445)</f>
        <v>108467361.66</v>
      </c>
      <c r="I447" s="216">
        <f>+C447-H447</f>
        <v>0</v>
      </c>
      <c r="J447" s="217"/>
    </row>
    <row r="448" spans="1:12" ht="12.75">
      <c r="A448" s="392" t="str">
        <f>+'[3]Clasific. Económica de Ingresos'!A168</f>
        <v>3.3.2.0.00.00.0.0.010</v>
      </c>
      <c r="B448" s="393" t="str">
        <f>+'[3]Clasific. Económica de Ingresos'!B168</f>
        <v>Fondo Bienes Inmuebles</v>
      </c>
      <c r="C448" s="393">
        <f>+'[3]Clasific. Económica de Ingresos'!C168</f>
        <v>3162412521.67</v>
      </c>
      <c r="D448" s="159"/>
      <c r="E448" s="159"/>
      <c r="F448" s="159"/>
      <c r="G448" s="347"/>
      <c r="H448" s="179"/>
      <c r="I448" s="161"/>
      <c r="K448" s="163"/>
      <c r="L448" s="163"/>
    </row>
    <row r="449" spans="1:12" ht="12.75" hidden="1">
      <c r="A449" s="180"/>
      <c r="B449" s="181"/>
      <c r="C449" s="350"/>
      <c r="D449" s="160" t="s">
        <v>226</v>
      </c>
      <c r="E449" s="160" t="s">
        <v>223</v>
      </c>
      <c r="F449" s="160"/>
      <c r="G449" s="193" t="s">
        <v>351</v>
      </c>
      <c r="H449" s="365">
        <v>0</v>
      </c>
      <c r="I449" s="161"/>
      <c r="K449" s="163"/>
      <c r="L449" s="163"/>
    </row>
    <row r="450" spans="1:12" ht="12.75" hidden="1">
      <c r="A450" s="180"/>
      <c r="B450" s="181"/>
      <c r="C450" s="350"/>
      <c r="D450" s="160" t="s">
        <v>226</v>
      </c>
      <c r="E450" s="160" t="s">
        <v>231</v>
      </c>
      <c r="F450" s="160"/>
      <c r="G450" s="193" t="str">
        <f>+'[3]Egresos Programa II General'!B19</f>
        <v>Mercados, Plazas y Ferias</v>
      </c>
      <c r="H450" s="365">
        <f>+'[4]Egresos Programa II General'!C338</f>
        <v>0</v>
      </c>
      <c r="I450" s="161"/>
      <c r="K450" s="163"/>
      <c r="L450" s="163"/>
    </row>
    <row r="451" spans="1:12" ht="12.75">
      <c r="A451" s="180"/>
      <c r="B451" s="181"/>
      <c r="C451" s="350"/>
      <c r="D451" s="160" t="s">
        <v>226</v>
      </c>
      <c r="E451" s="160" t="s">
        <v>227</v>
      </c>
      <c r="F451" s="160"/>
      <c r="G451" s="193" t="s">
        <v>309</v>
      </c>
      <c r="H451" s="365">
        <f>+'[3]Egresos Programa II General'!C21</f>
        <v>186000000</v>
      </c>
      <c r="I451" s="161"/>
      <c r="K451" s="163"/>
      <c r="L451" s="163"/>
    </row>
    <row r="452" spans="1:12" ht="12.75">
      <c r="A452" s="180"/>
      <c r="B452" s="181"/>
      <c r="C452" s="350"/>
      <c r="D452" s="160" t="s">
        <v>226</v>
      </c>
      <c r="E452" s="160">
        <v>10</v>
      </c>
      <c r="F452" s="160"/>
      <c r="G452" s="193" t="s">
        <v>247</v>
      </c>
      <c r="H452" s="365">
        <f>+'[3]Egresos Programa II General'!C23-'Origen y Aplicación'!H380-'Origen y Aplicación'!H548</f>
        <v>107338954.76</v>
      </c>
      <c r="I452" s="161"/>
      <c r="K452" s="163"/>
      <c r="L452" s="163"/>
    </row>
    <row r="453" spans="1:12" ht="29.25" customHeight="1">
      <c r="A453" s="180"/>
      <c r="B453" s="181"/>
      <c r="C453" s="350"/>
      <c r="D453" s="160" t="s">
        <v>226</v>
      </c>
      <c r="E453" s="160">
        <v>11</v>
      </c>
      <c r="F453" s="160"/>
      <c r="G453" s="193" t="s">
        <v>248</v>
      </c>
      <c r="H453" s="365">
        <f>+'[3]Egresos Programa II General'!C25</f>
        <v>21000000</v>
      </c>
      <c r="I453" s="161"/>
      <c r="K453" s="163"/>
      <c r="L453" s="163"/>
    </row>
    <row r="454" spans="1:12" ht="29.25" customHeight="1" hidden="1" thickBot="1">
      <c r="A454" s="180"/>
      <c r="B454" s="181"/>
      <c r="C454" s="350"/>
      <c r="D454" s="160" t="s">
        <v>226</v>
      </c>
      <c r="E454" s="160">
        <v>18</v>
      </c>
      <c r="F454" s="160"/>
      <c r="G454" s="193" t="s">
        <v>310</v>
      </c>
      <c r="H454" s="365">
        <f>+'[4]Egresos Programa II General'!C348</f>
        <v>0</v>
      </c>
      <c r="I454" s="161"/>
      <c r="K454" s="163"/>
      <c r="L454" s="163"/>
    </row>
    <row r="455" spans="1:12" ht="29.25" customHeight="1">
      <c r="A455" s="180"/>
      <c r="B455" s="181"/>
      <c r="C455" s="350"/>
      <c r="D455" s="160" t="s">
        <v>226</v>
      </c>
      <c r="E455" s="160">
        <v>23</v>
      </c>
      <c r="F455" s="160"/>
      <c r="G455" s="193" t="s">
        <v>311</v>
      </c>
      <c r="H455" s="365">
        <f>+'[3]Egresos Programa II General'!C31</f>
        <v>63950000</v>
      </c>
      <c r="I455" s="161"/>
      <c r="K455" s="163"/>
      <c r="L455" s="163"/>
    </row>
    <row r="456" spans="1:12" ht="29.25" customHeight="1" hidden="1">
      <c r="A456" s="180"/>
      <c r="B456" s="181"/>
      <c r="C456" s="350"/>
      <c r="D456" s="160" t="s">
        <v>226</v>
      </c>
      <c r="E456" s="160">
        <v>25</v>
      </c>
      <c r="F456" s="160"/>
      <c r="G456" s="193" t="s">
        <v>312</v>
      </c>
      <c r="H456" s="365">
        <f>+'[4]Egresos Programa II General'!C352</f>
        <v>0</v>
      </c>
      <c r="I456" s="161"/>
      <c r="K456" s="163"/>
      <c r="L456" s="163"/>
    </row>
    <row r="457" spans="1:12" ht="29.25" customHeight="1" hidden="1" thickBot="1">
      <c r="A457" s="180"/>
      <c r="B457" s="181"/>
      <c r="C457" s="350"/>
      <c r="D457" s="160" t="s">
        <v>226</v>
      </c>
      <c r="E457" s="160">
        <v>28</v>
      </c>
      <c r="F457" s="160"/>
      <c r="G457" s="193">
        <f>+'[4]Egresos Programa II General'!B354</f>
        <v>0</v>
      </c>
      <c r="H457" s="365">
        <f>+'[4]Egresos Programa II General'!C354</f>
        <v>0</v>
      </c>
      <c r="I457" s="161"/>
      <c r="K457" s="163"/>
      <c r="L457" s="163"/>
    </row>
    <row r="458" spans="1:12" ht="29.25" customHeight="1" hidden="1">
      <c r="A458" s="180"/>
      <c r="B458" s="181"/>
      <c r="C458" s="350"/>
      <c r="D458" s="160" t="s">
        <v>226</v>
      </c>
      <c r="E458" s="160">
        <v>29</v>
      </c>
      <c r="F458" s="160"/>
      <c r="G458" s="193" t="s">
        <v>313</v>
      </c>
      <c r="H458" s="365">
        <f>+'[4]Egresos Programa II General'!C356</f>
        <v>0</v>
      </c>
      <c r="I458" s="161"/>
      <c r="K458" s="163"/>
      <c r="L458" s="163"/>
    </row>
    <row r="459" spans="1:12" ht="29.25" customHeight="1">
      <c r="A459" s="180"/>
      <c r="B459" s="181"/>
      <c r="C459" s="350"/>
      <c r="D459" s="160" t="s">
        <v>228</v>
      </c>
      <c r="E459" s="160" t="s">
        <v>223</v>
      </c>
      <c r="F459" s="160">
        <v>11</v>
      </c>
      <c r="G459" s="366" t="str">
        <f>+'[3]Egresos Programa III General'!B23</f>
        <v>Estación de Autobuses Distritales de Alajuela Fecosa</v>
      </c>
      <c r="H459" s="365">
        <f>+'[3]Egresos Programa III General'!C23</f>
        <v>1000300000</v>
      </c>
      <c r="I459" s="161"/>
      <c r="K459" s="163"/>
      <c r="L459" s="163"/>
    </row>
    <row r="460" spans="1:12" ht="29.25" customHeight="1">
      <c r="A460" s="180"/>
      <c r="B460" s="181"/>
      <c r="C460" s="350"/>
      <c r="D460" s="160" t="s">
        <v>228</v>
      </c>
      <c r="E460" s="160" t="s">
        <v>223</v>
      </c>
      <c r="F460" s="160">
        <v>12</v>
      </c>
      <c r="G460" s="366" t="str">
        <f>+'[3]Egresos Programa III General'!B24</f>
        <v>Construcción Salón Comunal Villa Elia</v>
      </c>
      <c r="H460" s="365">
        <f>+'[3]Egresos Programa III General'!C24</f>
        <v>3579629</v>
      </c>
      <c r="I460" s="161"/>
      <c r="K460" s="163"/>
      <c r="L460" s="163"/>
    </row>
    <row r="461" spans="1:12" ht="29.25" customHeight="1">
      <c r="A461" s="180"/>
      <c r="B461" s="181"/>
      <c r="C461" s="350"/>
      <c r="D461" s="160" t="s">
        <v>228</v>
      </c>
      <c r="E461" s="160" t="s">
        <v>223</v>
      </c>
      <c r="F461" s="160">
        <v>14</v>
      </c>
      <c r="G461" s="366" t="str">
        <f>+'[3]Egresos Programa III General'!B26</f>
        <v>Construcción I etapa Salón Multiusos San Rafael</v>
      </c>
      <c r="H461" s="365">
        <f>+'[3]Egresos Programa III General'!C26</f>
        <v>82972000</v>
      </c>
      <c r="I461" s="161"/>
      <c r="K461" s="163"/>
      <c r="L461" s="163"/>
    </row>
    <row r="462" spans="1:12" ht="29.25" customHeight="1" hidden="1">
      <c r="A462" s="180"/>
      <c r="B462" s="181"/>
      <c r="C462" s="350"/>
      <c r="D462" s="160" t="s">
        <v>228</v>
      </c>
      <c r="E462" s="160" t="s">
        <v>223</v>
      </c>
      <c r="F462" s="160">
        <v>13</v>
      </c>
      <c r="G462" s="193">
        <f>+'[4]Egresos Programa III General'!B336</f>
        <v>0</v>
      </c>
      <c r="H462" s="365">
        <f>+'[4]Egresos Programa III General'!C336</f>
        <v>0</v>
      </c>
      <c r="I462" s="161"/>
      <c r="K462" s="163"/>
      <c r="L462" s="163"/>
    </row>
    <row r="463" spans="1:12" ht="29.25" customHeight="1" hidden="1" thickBot="1">
      <c r="A463" s="180"/>
      <c r="B463" s="181"/>
      <c r="C463" s="350"/>
      <c r="D463" s="160" t="s">
        <v>228</v>
      </c>
      <c r="E463" s="160" t="s">
        <v>223</v>
      </c>
      <c r="F463" s="160">
        <v>8</v>
      </c>
      <c r="G463" s="193">
        <f>+'[4]Egresos Programa III General'!B334</f>
        <v>0</v>
      </c>
      <c r="H463" s="365">
        <f>+'[4]Egresos Programa III General'!C334</f>
        <v>0</v>
      </c>
      <c r="I463" s="161"/>
      <c r="K463" s="163"/>
      <c r="L463" s="163"/>
    </row>
    <row r="464" spans="1:12" ht="29.25" customHeight="1" hidden="1">
      <c r="A464" s="180"/>
      <c r="B464" s="181"/>
      <c r="C464" s="350"/>
      <c r="D464" s="160" t="s">
        <v>228</v>
      </c>
      <c r="E464" s="160" t="s">
        <v>223</v>
      </c>
      <c r="F464" s="160">
        <v>11</v>
      </c>
      <c r="G464" s="193">
        <f>+'[4]Egresos Programa III General'!B337</f>
        <v>0</v>
      </c>
      <c r="H464" s="365">
        <v>0</v>
      </c>
      <c r="I464" s="161"/>
      <c r="K464" s="163"/>
      <c r="L464" s="163"/>
    </row>
    <row r="465" spans="1:12" ht="29.25" customHeight="1" hidden="1">
      <c r="A465" s="180"/>
      <c r="B465" s="181"/>
      <c r="C465" s="350"/>
      <c r="D465" s="160" t="s">
        <v>228</v>
      </c>
      <c r="E465" s="160" t="s">
        <v>223</v>
      </c>
      <c r="F465" s="160">
        <v>12</v>
      </c>
      <c r="G465" s="193">
        <f>+'[4]Egresos Programa III General'!B338</f>
        <v>0</v>
      </c>
      <c r="H465" s="365">
        <f>+'[4]Egresos Programa III General'!C338</f>
        <v>0</v>
      </c>
      <c r="I465" s="161"/>
      <c r="K465" s="163"/>
      <c r="L465" s="163"/>
    </row>
    <row r="466" spans="1:12" ht="29.25" customHeight="1" hidden="1">
      <c r="A466" s="180"/>
      <c r="B466" s="181"/>
      <c r="C466" s="350"/>
      <c r="D466" s="160" t="s">
        <v>228</v>
      </c>
      <c r="E466" s="160" t="s">
        <v>223</v>
      </c>
      <c r="F466" s="160">
        <v>13</v>
      </c>
      <c r="G466" s="193">
        <f>+'[4]Egresos Programa III General'!B339</f>
        <v>0</v>
      </c>
      <c r="H466" s="365">
        <f>+'[4]Egresos Programa III General'!C339-H528</f>
        <v>0</v>
      </c>
      <c r="I466" s="161"/>
      <c r="K466" s="163"/>
      <c r="L466" s="163"/>
    </row>
    <row r="467" spans="1:12" ht="29.25" customHeight="1" hidden="1">
      <c r="A467" s="180"/>
      <c r="B467" s="181"/>
      <c r="C467" s="350"/>
      <c r="D467" s="160" t="s">
        <v>228</v>
      </c>
      <c r="E467" s="160" t="s">
        <v>223</v>
      </c>
      <c r="F467" s="160">
        <v>14</v>
      </c>
      <c r="G467" s="193"/>
      <c r="H467" s="365">
        <f>+'[4]Egresos Programa III General'!C340</f>
        <v>0</v>
      </c>
      <c r="I467" s="161"/>
      <c r="K467" s="163"/>
      <c r="L467" s="163"/>
    </row>
    <row r="468" spans="1:12" ht="29.25" customHeight="1">
      <c r="A468" s="180"/>
      <c r="B468" s="181"/>
      <c r="C468" s="350"/>
      <c r="D468" s="160" t="s">
        <v>228</v>
      </c>
      <c r="E468" s="160" t="s">
        <v>229</v>
      </c>
      <c r="F468" s="160" t="s">
        <v>223</v>
      </c>
      <c r="G468" s="193" t="s">
        <v>315</v>
      </c>
      <c r="H468" s="365">
        <f>+'[3]Egresos Programa III General'!C41</f>
        <v>18500000</v>
      </c>
      <c r="I468" s="161"/>
      <c r="K468" s="163"/>
      <c r="L468" s="163"/>
    </row>
    <row r="469" spans="1:12" ht="29.25" customHeight="1" hidden="1">
      <c r="A469" s="180"/>
      <c r="B469" s="181"/>
      <c r="C469" s="350"/>
      <c r="D469" s="160" t="s">
        <v>228</v>
      </c>
      <c r="E469" s="160" t="s">
        <v>229</v>
      </c>
      <c r="F469" s="160" t="s">
        <v>229</v>
      </c>
      <c r="G469" s="193"/>
      <c r="H469" s="365"/>
      <c r="I469" s="161"/>
      <c r="K469" s="163"/>
      <c r="L469" s="163"/>
    </row>
    <row r="470" spans="1:12" ht="29.25" customHeight="1">
      <c r="A470" s="180"/>
      <c r="B470" s="181"/>
      <c r="C470" s="350"/>
      <c r="D470" s="160" t="s">
        <v>228</v>
      </c>
      <c r="E470" s="160" t="s">
        <v>229</v>
      </c>
      <c r="F470" s="160" t="s">
        <v>230</v>
      </c>
      <c r="G470" s="193" t="s">
        <v>325</v>
      </c>
      <c r="H470" s="365">
        <f>+'[3]Egresos Programa III General'!C43-'Origen y Aplicación'!H523-'Origen y Aplicación'!H443</f>
        <v>217923881.66</v>
      </c>
      <c r="I470" s="161"/>
      <c r="K470" s="163"/>
      <c r="L470" s="163"/>
    </row>
    <row r="471" spans="1:12" ht="29.25" customHeight="1">
      <c r="A471" s="180"/>
      <c r="B471" s="181"/>
      <c r="C471" s="350"/>
      <c r="D471" s="160" t="s">
        <v>228</v>
      </c>
      <c r="E471" s="160" t="s">
        <v>229</v>
      </c>
      <c r="F471" s="160" t="s">
        <v>233</v>
      </c>
      <c r="G471" s="366" t="str">
        <f>+'[3]Egresos Programa III General'!B46</f>
        <v>Construcción de Rampas de Acceso y Señalización Vial Puentes Carbonal y Tenería </v>
      </c>
      <c r="H471" s="365">
        <f>+'[3]Egresos Programa III General'!C46</f>
        <v>60000000</v>
      </c>
      <c r="I471" s="161"/>
      <c r="K471" s="163"/>
      <c r="L471" s="163"/>
    </row>
    <row r="472" spans="1:12" ht="29.25" customHeight="1">
      <c r="A472" s="180"/>
      <c r="B472" s="181"/>
      <c r="C472" s="350"/>
      <c r="D472" s="160" t="s">
        <v>228</v>
      </c>
      <c r="E472" s="160" t="s">
        <v>229</v>
      </c>
      <c r="F472" s="160" t="s">
        <v>227</v>
      </c>
      <c r="G472" s="366" t="str">
        <f>+'[3]Egresos Programa III General'!B49</f>
        <v>Costrucción Rampas de Acceso y Señalización Casa Phillips</v>
      </c>
      <c r="H472" s="365">
        <f>+'[3]Egresos Programa III General'!C49</f>
        <v>62000000</v>
      </c>
      <c r="I472" s="161"/>
      <c r="K472" s="163"/>
      <c r="L472" s="163"/>
    </row>
    <row r="473" spans="1:12" ht="29.25" customHeight="1">
      <c r="A473" s="180"/>
      <c r="B473" s="181"/>
      <c r="C473" s="350"/>
      <c r="D473" s="160" t="s">
        <v>228</v>
      </c>
      <c r="E473" s="160" t="s">
        <v>229</v>
      </c>
      <c r="F473" s="160">
        <v>10</v>
      </c>
      <c r="G473" s="366" t="str">
        <f>+'[3]Egresos Programa III General'!B50</f>
        <v>Construcción de Cunetas Revestidas Calle La Reforma</v>
      </c>
      <c r="H473" s="365">
        <f>+'[3]Egresos Programa III General'!C50</f>
        <v>95000000</v>
      </c>
      <c r="I473" s="161"/>
      <c r="K473" s="163"/>
      <c r="L473" s="163"/>
    </row>
    <row r="474" spans="1:12" ht="39.75" customHeight="1">
      <c r="A474" s="180"/>
      <c r="B474" s="181"/>
      <c r="C474" s="350"/>
      <c r="D474" s="160" t="s">
        <v>228</v>
      </c>
      <c r="E474" s="160" t="s">
        <v>229</v>
      </c>
      <c r="F474" s="160">
        <v>11</v>
      </c>
      <c r="G474" s="366" t="str">
        <f>+'[3]Egresos Programa III General'!B51</f>
        <v>Instalación de Paradas de Distrito San Rafael</v>
      </c>
      <c r="H474" s="365">
        <f>+'[3]Egresos Programa III General'!C51</f>
        <v>15000000</v>
      </c>
      <c r="I474" s="161"/>
      <c r="K474" s="163"/>
      <c r="L474" s="163"/>
    </row>
    <row r="475" spans="1:12" ht="29.25" customHeight="1">
      <c r="A475" s="180"/>
      <c r="B475" s="181"/>
      <c r="C475" s="350"/>
      <c r="D475" s="160" t="s">
        <v>228</v>
      </c>
      <c r="E475" s="160" t="s">
        <v>233</v>
      </c>
      <c r="F475" s="160" t="s">
        <v>223</v>
      </c>
      <c r="G475" s="193" t="s">
        <v>234</v>
      </c>
      <c r="H475" s="365">
        <f>+'[3]Egresos Programa III General'!C107</f>
        <v>198202839.94</v>
      </c>
      <c r="I475" s="161"/>
      <c r="K475" s="163"/>
      <c r="L475" s="163"/>
    </row>
    <row r="476" spans="1:12" ht="29.25" customHeight="1" hidden="1" thickBot="1">
      <c r="A476" s="180"/>
      <c r="B476" s="181"/>
      <c r="C476" s="350"/>
      <c r="D476" s="160" t="s">
        <v>228</v>
      </c>
      <c r="E476" s="160" t="s">
        <v>233</v>
      </c>
      <c r="F476" s="160" t="s">
        <v>229</v>
      </c>
      <c r="G476" s="193" t="s">
        <v>316</v>
      </c>
      <c r="H476" s="365">
        <f>+'[4]Egresos Programa III General'!C393</f>
        <v>0</v>
      </c>
      <c r="I476" s="161"/>
      <c r="K476" s="163"/>
      <c r="L476" s="163"/>
    </row>
    <row r="477" spans="1:12" ht="29.25" customHeight="1" hidden="1" thickBot="1">
      <c r="A477" s="180"/>
      <c r="B477" s="181"/>
      <c r="C477" s="350"/>
      <c r="D477" s="160" t="s">
        <v>228</v>
      </c>
      <c r="E477" s="160" t="s">
        <v>233</v>
      </c>
      <c r="F477" s="160">
        <v>10</v>
      </c>
      <c r="G477" s="193">
        <f>+'[4]Egresos Programa III General'!B394</f>
        <v>0</v>
      </c>
      <c r="H477" s="365">
        <f>+'[4]Egresos Programa III General'!C394</f>
        <v>0</v>
      </c>
      <c r="I477" s="161"/>
      <c r="K477" s="163"/>
      <c r="L477" s="163"/>
    </row>
    <row r="478" spans="1:12" ht="29.25" customHeight="1" hidden="1" thickBot="1">
      <c r="A478" s="180"/>
      <c r="B478" s="181"/>
      <c r="C478" s="350"/>
      <c r="D478" s="160" t="s">
        <v>228</v>
      </c>
      <c r="E478" s="160" t="s">
        <v>233</v>
      </c>
      <c r="F478" s="160">
        <v>14</v>
      </c>
      <c r="G478" s="193">
        <f>+'[4]Egresos Programa III General'!B403</f>
        <v>0</v>
      </c>
      <c r="H478" s="365">
        <f>+'[4]Egresos Programa III General'!C403</f>
        <v>0</v>
      </c>
      <c r="I478" s="161"/>
      <c r="K478" s="163"/>
      <c r="L478" s="163"/>
    </row>
    <row r="479" spans="1:12" ht="29.25" customHeight="1" hidden="1" thickBot="1">
      <c r="A479" s="180"/>
      <c r="B479" s="181"/>
      <c r="C479" s="350"/>
      <c r="D479" s="160" t="s">
        <v>228</v>
      </c>
      <c r="E479" s="160" t="s">
        <v>233</v>
      </c>
      <c r="F479" s="160" t="s">
        <v>227</v>
      </c>
      <c r="G479" s="193">
        <f>+'[4]Egresos Programa III General'!B396</f>
        <v>0</v>
      </c>
      <c r="H479" s="365">
        <f>+'[4]Egresos Programa III General'!C396</f>
        <v>0</v>
      </c>
      <c r="I479" s="161"/>
      <c r="K479" s="163"/>
      <c r="L479" s="163"/>
    </row>
    <row r="480" spans="1:12" ht="29.25" customHeight="1" hidden="1" thickBot="1">
      <c r="A480" s="180"/>
      <c r="B480" s="181"/>
      <c r="C480" s="350"/>
      <c r="D480" s="160" t="s">
        <v>228</v>
      </c>
      <c r="E480" s="160" t="s">
        <v>233</v>
      </c>
      <c r="F480" s="160">
        <v>14</v>
      </c>
      <c r="G480" s="193">
        <f>+'[4]Egresos Programa III General'!B418</f>
        <v>0</v>
      </c>
      <c r="H480" s="365">
        <f>+'[4]Egresos Programa III General'!C418</f>
        <v>0</v>
      </c>
      <c r="I480" s="161"/>
      <c r="K480" s="163"/>
      <c r="L480" s="163"/>
    </row>
    <row r="481" spans="1:12" ht="29.25" customHeight="1" hidden="1" thickBot="1">
      <c r="A481" s="180"/>
      <c r="B481" s="181"/>
      <c r="C481" s="350"/>
      <c r="D481" s="160" t="s">
        <v>228</v>
      </c>
      <c r="E481" s="160" t="s">
        <v>233</v>
      </c>
      <c r="F481" s="160">
        <v>20</v>
      </c>
      <c r="G481" s="193">
        <f>+'[4]Egresos Programa III General'!B406</f>
        <v>0</v>
      </c>
      <c r="H481" s="365">
        <f>+'[4]Egresos Programa III General'!C406</f>
        <v>0</v>
      </c>
      <c r="I481" s="161"/>
      <c r="K481" s="163"/>
      <c r="L481" s="163"/>
    </row>
    <row r="482" spans="1:12" ht="29.25" customHeight="1" hidden="1" thickBot="1">
      <c r="A482" s="180"/>
      <c r="B482" s="181"/>
      <c r="C482" s="350"/>
      <c r="D482" s="160" t="s">
        <v>228</v>
      </c>
      <c r="E482" s="160" t="s">
        <v>233</v>
      </c>
      <c r="F482" s="160">
        <v>21</v>
      </c>
      <c r="G482" s="193">
        <f>+'[4]Egresos Programa III General'!B407</f>
        <v>0</v>
      </c>
      <c r="H482" s="365">
        <f>+'[4]Egresos Programa III General'!C407-H494</f>
        <v>0</v>
      </c>
      <c r="I482" s="161"/>
      <c r="K482" s="163"/>
      <c r="L482" s="163"/>
    </row>
    <row r="483" spans="1:12" ht="29.25" customHeight="1" hidden="1" thickBot="1">
      <c r="A483" s="180"/>
      <c r="B483" s="181"/>
      <c r="C483" s="350"/>
      <c r="D483" s="160" t="s">
        <v>228</v>
      </c>
      <c r="E483" s="160" t="s">
        <v>233</v>
      </c>
      <c r="F483" s="160">
        <v>23</v>
      </c>
      <c r="G483" s="193">
        <f>+'[4]Egresos Programa III General'!B408</f>
        <v>0</v>
      </c>
      <c r="H483" s="365">
        <v>0</v>
      </c>
      <c r="I483" s="161"/>
      <c r="K483" s="163"/>
      <c r="L483" s="163"/>
    </row>
    <row r="484" spans="1:12" ht="29.25" customHeight="1" hidden="1" thickBot="1">
      <c r="A484" s="180"/>
      <c r="B484" s="181"/>
      <c r="C484" s="350"/>
      <c r="D484" s="160" t="s">
        <v>228</v>
      </c>
      <c r="E484" s="160" t="s">
        <v>233</v>
      </c>
      <c r="F484" s="160">
        <v>26</v>
      </c>
      <c r="G484" s="193">
        <f>+'[4]Egresos Programa III General'!B420</f>
        <v>0</v>
      </c>
      <c r="H484" s="365">
        <f>+'[4]Egresos Programa III General'!C420</f>
        <v>0</v>
      </c>
      <c r="I484" s="161"/>
      <c r="K484" s="163"/>
      <c r="L484" s="163"/>
    </row>
    <row r="485" spans="1:12" ht="29.25" customHeight="1" hidden="1" thickBot="1">
      <c r="A485" s="180"/>
      <c r="B485" s="181"/>
      <c r="C485" s="350"/>
      <c r="D485" s="160" t="s">
        <v>228</v>
      </c>
      <c r="E485" s="160" t="s">
        <v>233</v>
      </c>
      <c r="F485" s="160">
        <v>15</v>
      </c>
      <c r="G485" s="193">
        <f>+'[4]Egresos Programa III General'!B421</f>
        <v>0</v>
      </c>
      <c r="H485" s="365">
        <f>+'[4]Egresos Programa III General'!C421</f>
        <v>0</v>
      </c>
      <c r="I485" s="161"/>
      <c r="K485" s="163"/>
      <c r="L485" s="163"/>
    </row>
    <row r="486" spans="1:12" ht="29.25" customHeight="1" hidden="1" thickBot="1">
      <c r="A486" s="180"/>
      <c r="B486" s="181"/>
      <c r="C486" s="350"/>
      <c r="D486" s="160" t="s">
        <v>228</v>
      </c>
      <c r="E486" s="160" t="s">
        <v>233</v>
      </c>
      <c r="F486" s="160">
        <v>28</v>
      </c>
      <c r="G486" s="193">
        <f>+'[4]Egresos Programa III General'!B422</f>
        <v>0</v>
      </c>
      <c r="H486" s="365">
        <f>+'[4]Egresos Programa III General'!C422</f>
        <v>0</v>
      </c>
      <c r="I486" s="161"/>
      <c r="K486" s="163"/>
      <c r="L486" s="163"/>
    </row>
    <row r="487" spans="1:12" ht="29.25" customHeight="1" hidden="1" thickBot="1">
      <c r="A487" s="180"/>
      <c r="B487" s="181"/>
      <c r="C487" s="350"/>
      <c r="D487" s="160" t="s">
        <v>228</v>
      </c>
      <c r="E487" s="160" t="s">
        <v>233</v>
      </c>
      <c r="F487" s="160">
        <v>31</v>
      </c>
      <c r="G487" s="193">
        <f>+'[4]Egresos Programa III General'!B424</f>
        <v>0</v>
      </c>
      <c r="H487" s="365">
        <f>+'[4]Egresos Programa III General'!C424</f>
        <v>0</v>
      </c>
      <c r="I487" s="161"/>
      <c r="K487" s="163"/>
      <c r="L487" s="163"/>
    </row>
    <row r="488" spans="1:12" ht="29.25" customHeight="1" hidden="1" thickBot="1">
      <c r="A488" s="180"/>
      <c r="B488" s="181"/>
      <c r="C488" s="350"/>
      <c r="D488" s="160" t="s">
        <v>228</v>
      </c>
      <c r="E488" s="160" t="s">
        <v>233</v>
      </c>
      <c r="F488" s="160">
        <v>32</v>
      </c>
      <c r="G488" s="193">
        <f>+'[4]Egresos Programa III General'!B425</f>
        <v>0</v>
      </c>
      <c r="H488" s="365">
        <f>+'[4]Egresos Programa III General'!C425</f>
        <v>0</v>
      </c>
      <c r="I488" s="161"/>
      <c r="K488" s="163"/>
      <c r="L488" s="163"/>
    </row>
    <row r="489" spans="1:12" ht="29.25" customHeight="1" hidden="1" thickBot="1">
      <c r="A489" s="180"/>
      <c r="B489" s="181"/>
      <c r="C489" s="350"/>
      <c r="D489" s="160" t="s">
        <v>228</v>
      </c>
      <c r="E489" s="160" t="s">
        <v>233</v>
      </c>
      <c r="F489" s="160">
        <v>17</v>
      </c>
      <c r="G489" s="193">
        <f>+'[4]Egresos Programa III General'!B426</f>
        <v>0</v>
      </c>
      <c r="H489" s="365">
        <f>+'[4]Egresos Programa III General'!C426</f>
        <v>0</v>
      </c>
      <c r="I489" s="161"/>
      <c r="K489" s="163"/>
      <c r="L489" s="163"/>
    </row>
    <row r="490" spans="1:12" ht="29.25" customHeight="1" hidden="1" thickBot="1">
      <c r="A490" s="180"/>
      <c r="B490" s="181"/>
      <c r="C490" s="350"/>
      <c r="D490" s="160" t="s">
        <v>228</v>
      </c>
      <c r="E490" s="160" t="s">
        <v>233</v>
      </c>
      <c r="F490" s="160">
        <v>23</v>
      </c>
      <c r="G490" s="193">
        <f>+'[4]Egresos Programa III General'!B418</f>
        <v>0</v>
      </c>
      <c r="H490" s="365">
        <v>0</v>
      </c>
      <c r="I490" s="161"/>
      <c r="K490" s="163"/>
      <c r="L490" s="163"/>
    </row>
    <row r="491" spans="1:12" ht="29.25" customHeight="1" hidden="1" thickBot="1">
      <c r="A491" s="180"/>
      <c r="B491" s="181"/>
      <c r="C491" s="350"/>
      <c r="D491" s="160" t="s">
        <v>228</v>
      </c>
      <c r="E491" s="160" t="s">
        <v>233</v>
      </c>
      <c r="F491" s="160">
        <v>10</v>
      </c>
      <c r="G491" s="193">
        <f>+'[4]Egresos Programa III General'!B399</f>
        <v>0</v>
      </c>
      <c r="H491" s="365">
        <f>+'[4]Egresos Programa III General'!C399</f>
        <v>0</v>
      </c>
      <c r="I491" s="161"/>
      <c r="K491" s="163"/>
      <c r="L491" s="163"/>
    </row>
    <row r="492" spans="1:12" ht="29.25" customHeight="1" hidden="1" thickBot="1">
      <c r="A492" s="373"/>
      <c r="B492" s="374"/>
      <c r="C492" s="375"/>
      <c r="D492" s="206" t="s">
        <v>228</v>
      </c>
      <c r="E492" s="206" t="s">
        <v>233</v>
      </c>
      <c r="F492" s="206">
        <v>11</v>
      </c>
      <c r="G492" s="314">
        <f>+'[4]Egresos Programa III General'!B400</f>
        <v>0</v>
      </c>
      <c r="H492" s="377">
        <f>+'[4]Egresos Programa III General'!C400</f>
        <v>0</v>
      </c>
      <c r="I492" s="161"/>
      <c r="K492" s="163"/>
      <c r="L492" s="163"/>
    </row>
    <row r="493" spans="1:12" ht="29.25" customHeight="1" hidden="1" thickBot="1">
      <c r="A493" s="373"/>
      <c r="B493" s="374"/>
      <c r="C493" s="375"/>
      <c r="D493" s="206" t="s">
        <v>228</v>
      </c>
      <c r="E493" s="206" t="s">
        <v>233</v>
      </c>
      <c r="F493" s="206">
        <v>19</v>
      </c>
      <c r="G493" s="314">
        <f>+'[4]Egresos Programa III General'!B405</f>
        <v>0</v>
      </c>
      <c r="H493" s="377">
        <f>+'[4]Egresos Programa III General'!C405</f>
        <v>0</v>
      </c>
      <c r="I493" s="161"/>
      <c r="K493" s="163"/>
      <c r="L493" s="163"/>
    </row>
    <row r="494" spans="1:12" ht="29.25" customHeight="1" hidden="1" thickBot="1">
      <c r="A494" s="180"/>
      <c r="B494" s="181"/>
      <c r="C494" s="350"/>
      <c r="D494" s="160" t="s">
        <v>228</v>
      </c>
      <c r="E494" s="160" t="s">
        <v>233</v>
      </c>
      <c r="F494" s="160">
        <v>21</v>
      </c>
      <c r="G494" s="193">
        <f>+'[4]Egresos Programa III General'!B407</f>
        <v>0</v>
      </c>
      <c r="H494" s="365">
        <v>0</v>
      </c>
      <c r="I494" s="161"/>
      <c r="K494" s="163"/>
      <c r="L494" s="163"/>
    </row>
    <row r="495" spans="1:12" ht="29.25" customHeight="1" hidden="1">
      <c r="A495" s="180"/>
      <c r="B495" s="181"/>
      <c r="C495" s="350"/>
      <c r="D495" s="160" t="s">
        <v>228</v>
      </c>
      <c r="E495" s="160" t="s">
        <v>233</v>
      </c>
      <c r="F495" s="160" t="s">
        <v>314</v>
      </c>
      <c r="G495" s="193">
        <f>+'[4]Egresos Programa III General'!B397</f>
        <v>0</v>
      </c>
      <c r="H495" s="365">
        <f>+'[4]Egresos Programa III General'!C397</f>
        <v>0</v>
      </c>
      <c r="I495" s="161"/>
      <c r="K495" s="163"/>
      <c r="L495" s="163"/>
    </row>
    <row r="496" spans="1:12" ht="29.25" customHeight="1" hidden="1">
      <c r="A496" s="180"/>
      <c r="B496" s="181"/>
      <c r="C496" s="350"/>
      <c r="D496" s="160" t="s">
        <v>228</v>
      </c>
      <c r="E496" s="160" t="s">
        <v>233</v>
      </c>
      <c r="F496" s="160">
        <v>36</v>
      </c>
      <c r="G496" s="193">
        <f>+'[4]Egresos Programa III General'!B428</f>
        <v>0</v>
      </c>
      <c r="H496" s="365">
        <f>+'[4]Egresos Programa III General'!C428</f>
        <v>0</v>
      </c>
      <c r="I496" s="161"/>
      <c r="K496" s="163"/>
      <c r="L496" s="163"/>
    </row>
    <row r="497" spans="1:12" ht="12.75" hidden="1">
      <c r="A497" s="180"/>
      <c r="B497" s="181"/>
      <c r="C497" s="350"/>
      <c r="D497" s="160" t="s">
        <v>228</v>
      </c>
      <c r="E497" s="160" t="s">
        <v>233</v>
      </c>
      <c r="F497" s="160" t="s">
        <v>227</v>
      </c>
      <c r="G497" s="193">
        <f>+'[4]Egresos Programa III General'!B398</f>
        <v>0</v>
      </c>
      <c r="H497" s="365">
        <f>+'[4]Egresos Programa III General'!C398</f>
        <v>0</v>
      </c>
      <c r="I497" s="161"/>
      <c r="K497" s="163"/>
      <c r="L497" s="163"/>
    </row>
    <row r="498" spans="1:12" ht="12.75" hidden="1">
      <c r="A498" s="180"/>
      <c r="B498" s="181"/>
      <c r="C498" s="350"/>
      <c r="D498" s="160" t="s">
        <v>228</v>
      </c>
      <c r="E498" s="160" t="s">
        <v>233</v>
      </c>
      <c r="F498" s="160" t="s">
        <v>314</v>
      </c>
      <c r="G498" s="193">
        <f>+'[4]Egresos Programa III General'!B395</f>
        <v>0</v>
      </c>
      <c r="H498" s="365">
        <f>+'[4]Egresos Programa III General'!C395</f>
        <v>0</v>
      </c>
      <c r="I498" s="161"/>
      <c r="K498" s="163"/>
      <c r="L498" s="163"/>
    </row>
    <row r="499" spans="1:12" ht="12.75">
      <c r="A499" s="180"/>
      <c r="B499" s="181"/>
      <c r="C499" s="350"/>
      <c r="D499" s="160" t="s">
        <v>228</v>
      </c>
      <c r="E499" s="160" t="s">
        <v>231</v>
      </c>
      <c r="F499" s="160"/>
      <c r="G499" s="193" t="s">
        <v>317</v>
      </c>
      <c r="H499" s="365">
        <v>212000000</v>
      </c>
      <c r="I499" s="161"/>
      <c r="K499" s="163"/>
      <c r="L499" s="163"/>
    </row>
    <row r="500" spans="1:12" ht="12.75">
      <c r="A500" s="180"/>
      <c r="B500" s="181"/>
      <c r="C500" s="350"/>
      <c r="D500" s="160" t="s">
        <v>228</v>
      </c>
      <c r="E500" s="160" t="s">
        <v>231</v>
      </c>
      <c r="F500" s="160"/>
      <c r="G500" s="193" t="s">
        <v>318</v>
      </c>
      <c r="H500" s="365">
        <v>61000000</v>
      </c>
      <c r="I500" s="161">
        <v>0</v>
      </c>
      <c r="K500" s="163"/>
      <c r="L500" s="163"/>
    </row>
    <row r="501" spans="1:12" ht="13.5" customHeight="1">
      <c r="A501" s="180"/>
      <c r="B501" s="181"/>
      <c r="C501" s="350"/>
      <c r="D501" s="160" t="s">
        <v>228</v>
      </c>
      <c r="E501" s="160" t="s">
        <v>231</v>
      </c>
      <c r="F501" s="160"/>
      <c r="G501" s="193" t="s">
        <v>319</v>
      </c>
      <c r="H501" s="365">
        <f>+'[3]Programa III'!E38-H361</f>
        <v>653645216.31</v>
      </c>
      <c r="I501" s="161"/>
      <c r="K501" s="163"/>
      <c r="L501" s="163"/>
    </row>
    <row r="502" spans="1:12" ht="26.25" thickBot="1">
      <c r="A502" s="180"/>
      <c r="B502" s="181"/>
      <c r="C502" s="350"/>
      <c r="D502" s="160" t="s">
        <v>228</v>
      </c>
      <c r="E502" s="160" t="s">
        <v>227</v>
      </c>
      <c r="F502" s="160"/>
      <c r="G502" s="193" t="s">
        <v>638</v>
      </c>
      <c r="H502" s="365">
        <v>104000000</v>
      </c>
      <c r="I502" s="161"/>
      <c r="K502" s="163"/>
      <c r="L502" s="163"/>
    </row>
    <row r="503" spans="1:10" s="218" customFormat="1" ht="13.5" thickBot="1">
      <c r="A503" s="209" t="s">
        <v>232</v>
      </c>
      <c r="B503" s="210"/>
      <c r="C503" s="359">
        <f>SUM(C448:C498)</f>
        <v>3162412521.67</v>
      </c>
      <c r="D503" s="212"/>
      <c r="E503" s="212"/>
      <c r="F503" s="212"/>
      <c r="G503" s="360"/>
      <c r="H503" s="224">
        <f>SUM(H448:H502)</f>
        <v>3162412521.67</v>
      </c>
      <c r="I503" s="216">
        <f>+C503-H503</f>
        <v>0</v>
      </c>
      <c r="J503" s="217"/>
    </row>
    <row r="504" spans="1:12" ht="12.75">
      <c r="A504" s="282"/>
      <c r="B504" s="262"/>
      <c r="C504" s="380"/>
      <c r="D504" s="160"/>
      <c r="E504" s="160"/>
      <c r="F504" s="160"/>
      <c r="G504" s="193"/>
      <c r="H504" s="199"/>
      <c r="I504" s="161"/>
      <c r="K504" s="163"/>
      <c r="L504" s="163"/>
    </row>
    <row r="505" spans="1:12" ht="13.5" thickBot="1">
      <c r="A505" s="180" t="str">
        <f>+'[3]Clasific. Económica de Ingresos'!A169</f>
        <v>3.3.2.0.00.00.0.0.011</v>
      </c>
      <c r="B505" s="181" t="str">
        <f>+'[3]Clasific. Económica de Ingresos'!B169</f>
        <v>Fondo de Desarrollo Municipal, 8% del IBI, Ley Nº 7509</v>
      </c>
      <c r="C505" s="394">
        <f>+'[3]Clasific. Económica de Ingresos'!C169</f>
        <v>28036.54</v>
      </c>
      <c r="D505" s="160" t="s">
        <v>222</v>
      </c>
      <c r="E505" s="160" t="s">
        <v>225</v>
      </c>
      <c r="F505" s="160" t="s">
        <v>224</v>
      </c>
      <c r="G505" s="181" t="str">
        <f>+'[3]ProgramaI'!B53</f>
        <v>Fondo de Desarrollo Municipal Ley 7509</v>
      </c>
      <c r="H505" s="365">
        <f>+'[3]ProgramaI'!E53</f>
        <v>28036.54</v>
      </c>
      <c r="I505" s="161"/>
      <c r="K505" s="163"/>
      <c r="L505" s="163"/>
    </row>
    <row r="506" spans="1:10" s="218" customFormat="1" ht="13.5" thickBot="1">
      <c r="A506" s="209" t="s">
        <v>232</v>
      </c>
      <c r="B506" s="210"/>
      <c r="C506" s="359">
        <f>SUM(C505:C505)</f>
        <v>28036.54</v>
      </c>
      <c r="D506" s="212"/>
      <c r="E506" s="212"/>
      <c r="F506" s="212"/>
      <c r="G506" s="360"/>
      <c r="H506" s="361">
        <f>SUM(H505)</f>
        <v>28036.54</v>
      </c>
      <c r="I506" s="216">
        <f>+C506-H506</f>
        <v>0</v>
      </c>
      <c r="J506" s="217"/>
    </row>
    <row r="507" spans="1:12" ht="12.75">
      <c r="A507" s="282"/>
      <c r="B507" s="262"/>
      <c r="C507" s="380"/>
      <c r="D507" s="160"/>
      <c r="E507" s="160"/>
      <c r="F507" s="160"/>
      <c r="G507" s="193"/>
      <c r="H507" s="365"/>
      <c r="I507" s="161"/>
      <c r="K507" s="163"/>
      <c r="L507" s="163"/>
    </row>
    <row r="508" spans="1:12" ht="26.25" thickBot="1">
      <c r="A508" s="180" t="str">
        <f>+'[3]Clasific. Económica de Ingresos'!A170</f>
        <v>3.3.2.0.00.00.0.0.012</v>
      </c>
      <c r="B508" s="181" t="str">
        <f>+'[3]Clasific. Económica de Ingresos'!B170</f>
        <v>Junta Administrativa del Registro Nacional, 3% del IBI, Leyes 7509 y 7729</v>
      </c>
      <c r="C508" s="394">
        <f>+'[3]Clasific. Económica de Ingresos'!C170</f>
        <v>25198862.32</v>
      </c>
      <c r="D508" s="160" t="s">
        <v>222</v>
      </c>
      <c r="E508" s="160" t="s">
        <v>225</v>
      </c>
      <c r="F508" s="160" t="s">
        <v>224</v>
      </c>
      <c r="G508" s="372" t="str">
        <f>+B508</f>
        <v>Junta Administrativa del Registro Nacional, 3% del IBI, Leyes 7509 y 7729</v>
      </c>
      <c r="H508" s="365">
        <f>+'[3]ProgramaI'!E24</f>
        <v>25198862.32</v>
      </c>
      <c r="I508" s="161"/>
      <c r="J508" s="163"/>
      <c r="K508" s="163"/>
      <c r="L508" s="163"/>
    </row>
    <row r="509" spans="1:10" s="218" customFormat="1" ht="13.5" thickBot="1">
      <c r="A509" s="209" t="s">
        <v>232</v>
      </c>
      <c r="B509" s="210"/>
      <c r="C509" s="359">
        <f>SUM(C508:C508)</f>
        <v>25198862.32</v>
      </c>
      <c r="D509" s="212"/>
      <c r="E509" s="212"/>
      <c r="F509" s="212"/>
      <c r="G509" s="360"/>
      <c r="H509" s="361">
        <f>SUM(H508:H508)</f>
        <v>25198862.32</v>
      </c>
      <c r="I509" s="216">
        <f>+C509-H509</f>
        <v>0</v>
      </c>
      <c r="J509" s="217"/>
    </row>
    <row r="510" spans="1:12" ht="12.75">
      <c r="A510" s="282"/>
      <c r="B510" s="262"/>
      <c r="C510" s="380"/>
      <c r="D510" s="160"/>
      <c r="E510" s="160"/>
      <c r="F510" s="160"/>
      <c r="G510" s="193"/>
      <c r="H510" s="365"/>
      <c r="I510" s="161"/>
      <c r="K510" s="163"/>
      <c r="L510" s="163"/>
    </row>
    <row r="511" spans="1:12" ht="13.5" thickBot="1">
      <c r="A511" s="180" t="str">
        <f>+'[3]Clasific. Económica de Ingresos'!A171</f>
        <v>3.3.2.0.00.00.0.0.013</v>
      </c>
      <c r="B511" s="181" t="str">
        <f>+'[3]Clasific. Económica de Ingresos'!B171</f>
        <v>Instituto de Fomento y Asesoría Municipal, 3% del IBI, Ley Nº 7509</v>
      </c>
      <c r="C511" s="394">
        <f>+'[3]Clasific. Económica de Ingresos'!C171</f>
        <v>10513.7</v>
      </c>
      <c r="D511" s="160" t="s">
        <v>222</v>
      </c>
      <c r="E511" s="160" t="s">
        <v>225</v>
      </c>
      <c r="F511" s="160" t="s">
        <v>224</v>
      </c>
      <c r="G511" s="181" t="str">
        <f>+B511</f>
        <v>Instituto de Fomento y Asesoría Municipal, 3% del IBI, Ley Nº 7509</v>
      </c>
      <c r="H511" s="365">
        <f>+'[3]ProgramaI'!E50</f>
        <v>10513.7</v>
      </c>
      <c r="I511" s="161"/>
      <c r="K511" s="163"/>
      <c r="L511" s="163"/>
    </row>
    <row r="512" spans="1:10" s="218" customFormat="1" ht="13.5" thickBot="1">
      <c r="A512" s="209" t="s">
        <v>232</v>
      </c>
      <c r="B512" s="210"/>
      <c r="C512" s="359">
        <f>SUM(C511:C511)</f>
        <v>10513.7</v>
      </c>
      <c r="D512" s="212"/>
      <c r="E512" s="212"/>
      <c r="F512" s="212"/>
      <c r="G512" s="360"/>
      <c r="H512" s="361">
        <f>SUM(H511)</f>
        <v>10513.7</v>
      </c>
      <c r="I512" s="216">
        <f>+C512-H512</f>
        <v>0</v>
      </c>
      <c r="J512" s="217"/>
    </row>
    <row r="513" spans="1:12" ht="12.75">
      <c r="A513" s="282"/>
      <c r="B513" s="262"/>
      <c r="C513" s="380"/>
      <c r="D513" s="160"/>
      <c r="E513" s="160"/>
      <c r="F513" s="160"/>
      <c r="G513" s="193"/>
      <c r="H513" s="365"/>
      <c r="I513" s="161"/>
      <c r="K513" s="163"/>
      <c r="L513" s="163"/>
    </row>
    <row r="514" spans="1:12" ht="26.25" thickBot="1">
      <c r="A514" s="180" t="str">
        <f>+'[3]Clasific. Económica de Ingresos'!A172</f>
        <v>3.3.2.0.00.00.0.0.014</v>
      </c>
      <c r="B514" s="181" t="str">
        <f>+'[3]Clasific. Económica de Ingresos'!B172</f>
        <v>Juntas de educación, 10% impuesto territorial y 10% IBI, Leyes 7509 y 7729</v>
      </c>
      <c r="C514" s="394">
        <f>+'[3]Clasific. Económica de Ingresos'!C172</f>
        <v>601314720.56</v>
      </c>
      <c r="D514" s="160" t="s">
        <v>222</v>
      </c>
      <c r="E514" s="160" t="s">
        <v>225</v>
      </c>
      <c r="F514" s="160" t="s">
        <v>224</v>
      </c>
      <c r="G514" s="372" t="str">
        <f>+B514</f>
        <v>Juntas de educación, 10% impuesto territorial y 10% IBI, Leyes 7509 y 7729</v>
      </c>
      <c r="H514" s="365">
        <f>+'[3]ProgramaI'!E29</f>
        <v>601314720.56</v>
      </c>
      <c r="I514" s="161"/>
      <c r="K514" s="163"/>
      <c r="L514" s="163"/>
    </row>
    <row r="515" spans="1:10" s="218" customFormat="1" ht="13.5" thickBot="1">
      <c r="A515" s="209" t="s">
        <v>232</v>
      </c>
      <c r="B515" s="210"/>
      <c r="C515" s="359">
        <f>SUM(C514:C514)</f>
        <v>601314720.56</v>
      </c>
      <c r="D515" s="212"/>
      <c r="E515" s="212"/>
      <c r="F515" s="212"/>
      <c r="G515" s="360"/>
      <c r="H515" s="361">
        <f>SUM(H514:H514)</f>
        <v>601314720.56</v>
      </c>
      <c r="I515" s="216">
        <f>+C515-H515</f>
        <v>0</v>
      </c>
      <c r="J515" s="217"/>
    </row>
    <row r="516" spans="1:12" ht="12.75">
      <c r="A516" s="282" t="s">
        <v>13</v>
      </c>
      <c r="B516" s="262"/>
      <c r="C516" s="380"/>
      <c r="D516" s="160"/>
      <c r="E516" s="160"/>
      <c r="F516" s="160"/>
      <c r="G516" s="193"/>
      <c r="H516" s="199"/>
      <c r="I516" s="161"/>
      <c r="K516" s="163"/>
      <c r="L516" s="163"/>
    </row>
    <row r="517" spans="1:12" ht="13.5" thickBot="1">
      <c r="A517" s="180" t="str">
        <f>+'[3]Clasific. Económica de Ingresos'!A173</f>
        <v>3.3.2.0.00.00.0.0.015</v>
      </c>
      <c r="B517" s="181" t="str">
        <f>+'[3]Clasific. Económica de Ingresos'!B173</f>
        <v>Organo de Normalización Técnica, 1% del IBI, Ley Nº 7729</v>
      </c>
      <c r="C517" s="394">
        <f>+'[3]Clasific. Económica de Ingresos'!C173</f>
        <v>8398457.66</v>
      </c>
      <c r="D517" s="160" t="s">
        <v>222</v>
      </c>
      <c r="E517" s="160" t="s">
        <v>225</v>
      </c>
      <c r="F517" s="160"/>
      <c r="G517" s="193" t="str">
        <f>+'[3]ProgramaI'!B22</f>
        <v>Organo Normalización Técnica M.de Hacienda </v>
      </c>
      <c r="H517" s="365">
        <f>+'[3]ProgramaI'!E22</f>
        <v>8398457.66</v>
      </c>
      <c r="I517" s="161"/>
      <c r="K517" s="163"/>
      <c r="L517" s="163"/>
    </row>
    <row r="518" spans="1:10" s="218" customFormat="1" ht="13.5" thickBot="1">
      <c r="A518" s="209" t="s">
        <v>232</v>
      </c>
      <c r="B518" s="210"/>
      <c r="C518" s="359">
        <f>SUM(C517:C517)</f>
        <v>8398457.66</v>
      </c>
      <c r="D518" s="212"/>
      <c r="E518" s="212"/>
      <c r="F518" s="212"/>
      <c r="G518" s="360"/>
      <c r="H518" s="224">
        <f>SUM(H517)</f>
        <v>8398457.66</v>
      </c>
      <c r="I518" s="216">
        <f>+C518-H518</f>
        <v>0</v>
      </c>
      <c r="J518" s="217"/>
    </row>
    <row r="519" spans="1:12" ht="13.5" thickBot="1">
      <c r="A519" s="165"/>
      <c r="B519" s="166"/>
      <c r="C519" s="356"/>
      <c r="D519" s="167"/>
      <c r="E519" s="167"/>
      <c r="F519" s="167"/>
      <c r="G519" s="395"/>
      <c r="H519" s="396"/>
      <c r="I519" s="161"/>
      <c r="K519" s="163"/>
      <c r="L519" s="163"/>
    </row>
    <row r="520" spans="1:12" ht="12.75">
      <c r="A520" s="282"/>
      <c r="B520" s="262"/>
      <c r="C520" s="380"/>
      <c r="D520" s="160"/>
      <c r="E520" s="160"/>
      <c r="F520" s="160"/>
      <c r="G520" s="193"/>
      <c r="H520" s="199"/>
      <c r="I520" s="161"/>
      <c r="K520" s="163"/>
      <c r="L520" s="163"/>
    </row>
    <row r="521" spans="1:12" ht="12.75">
      <c r="A521" s="180" t="str">
        <f>+'[3]Clasific. Económica de Ingresos'!A174</f>
        <v>3.3.2.0.00.00.0.0.016</v>
      </c>
      <c r="B521" s="181" t="str">
        <f>+'[3]Clasific. Económica de Ingresos'!B174</f>
        <v>Impuesto al Cemento</v>
      </c>
      <c r="C521" s="394">
        <f>+'[3]Clasific. Económica de Ingresos'!C174</f>
        <v>2067260.44</v>
      </c>
      <c r="D521" s="160"/>
      <c r="E521" s="160"/>
      <c r="F521" s="160"/>
      <c r="G521" s="193"/>
      <c r="H521" s="199"/>
      <c r="I521" s="161"/>
      <c r="K521" s="163"/>
      <c r="L521" s="163"/>
    </row>
    <row r="522" spans="1:12" ht="12.75" hidden="1">
      <c r="A522" s="164"/>
      <c r="B522" s="160"/>
      <c r="C522" s="355"/>
      <c r="D522" s="160" t="s">
        <v>228</v>
      </c>
      <c r="E522" s="160" t="s">
        <v>229</v>
      </c>
      <c r="F522" s="160" t="s">
        <v>229</v>
      </c>
      <c r="G522" s="193" t="s">
        <v>249</v>
      </c>
      <c r="H522" s="184">
        <v>0</v>
      </c>
      <c r="I522" s="161"/>
      <c r="K522" s="163"/>
      <c r="L522" s="163"/>
    </row>
    <row r="523" spans="1:12" ht="13.5" thickBot="1">
      <c r="A523" s="164"/>
      <c r="B523" s="160"/>
      <c r="C523" s="355"/>
      <c r="D523" s="160" t="s">
        <v>228</v>
      </c>
      <c r="E523" s="160" t="s">
        <v>229</v>
      </c>
      <c r="F523" s="160" t="s">
        <v>230</v>
      </c>
      <c r="G523" s="366" t="str">
        <f>+'[3]Egresos Programa III General'!B43</f>
        <v>Mantenimiento Periódico de la Red Vial Cantonal</v>
      </c>
      <c r="H523" s="184">
        <v>2067260.44</v>
      </c>
      <c r="I523" s="161"/>
      <c r="K523" s="163"/>
      <c r="L523" s="163"/>
    </row>
    <row r="524" spans="1:10" s="218" customFormat="1" ht="13.5" thickBot="1">
      <c r="A524" s="209" t="s">
        <v>232</v>
      </c>
      <c r="B524" s="210"/>
      <c r="C524" s="359">
        <f>SUM(C521:C523)</f>
        <v>2067260.44</v>
      </c>
      <c r="D524" s="212"/>
      <c r="E524" s="212"/>
      <c r="F524" s="212"/>
      <c r="G524" s="360"/>
      <c r="H524" s="224">
        <f>SUM(H522:H523)</f>
        <v>2067260.44</v>
      </c>
      <c r="I524" s="216">
        <f>+C524-H524</f>
        <v>0</v>
      </c>
      <c r="J524" s="217"/>
    </row>
    <row r="525" spans="1:12" ht="12.75">
      <c r="A525" s="258" t="s">
        <v>13</v>
      </c>
      <c r="B525" s="259"/>
      <c r="C525" s="397"/>
      <c r="D525" s="159"/>
      <c r="E525" s="159"/>
      <c r="F525" s="159"/>
      <c r="G525" s="347"/>
      <c r="H525" s="179"/>
      <c r="I525" s="161"/>
      <c r="K525" s="163"/>
      <c r="L525" s="163"/>
    </row>
    <row r="526" spans="1:12" ht="12.75">
      <c r="A526" s="180" t="str">
        <f>+'[3]Clasific. Económica de Ingresos'!A175</f>
        <v>3.3.2.0.00.00.0.0.017</v>
      </c>
      <c r="B526" s="181" t="str">
        <f>+'[3]Clasific. Económica de Ingresos'!B175</f>
        <v>Comité Cantonal de Deportes</v>
      </c>
      <c r="C526" s="394">
        <f>+'[3]Clasific. Económica de Ingresos'!C175</f>
        <v>56028993.54</v>
      </c>
      <c r="D526" s="160"/>
      <c r="E526" s="160"/>
      <c r="F526" s="160"/>
      <c r="G526" s="193"/>
      <c r="H526" s="199"/>
      <c r="I526" s="161"/>
      <c r="K526" s="163"/>
      <c r="L526" s="163"/>
    </row>
    <row r="527" spans="1:12" ht="13.5" thickBot="1">
      <c r="A527" s="180"/>
      <c r="B527" s="181"/>
      <c r="C527" s="350"/>
      <c r="D527" s="206" t="s">
        <v>222</v>
      </c>
      <c r="E527" s="206" t="s">
        <v>225</v>
      </c>
      <c r="F527" s="160"/>
      <c r="G527" s="193" t="str">
        <f>+'[3]ProgramaI'!B32</f>
        <v>Comité Cantonal Deportes y Recreación </v>
      </c>
      <c r="H527" s="184">
        <f>+'[3]ProgramaI'!E32-H357</f>
        <v>56028993.53999999</v>
      </c>
      <c r="I527" s="161"/>
      <c r="K527" s="163"/>
      <c r="L527" s="163"/>
    </row>
    <row r="528" spans="1:12" ht="13.5" hidden="1" thickBot="1">
      <c r="A528" s="180"/>
      <c r="B528" s="181"/>
      <c r="C528" s="350"/>
      <c r="D528" s="160" t="s">
        <v>228</v>
      </c>
      <c r="E528" s="286" t="s">
        <v>223</v>
      </c>
      <c r="F528" s="286">
        <v>13</v>
      </c>
      <c r="G528" s="286">
        <f>+'[4]Egresos Programa III General'!B339</f>
        <v>0</v>
      </c>
      <c r="H528" s="398">
        <v>0</v>
      </c>
      <c r="I528" s="161"/>
      <c r="K528" s="163"/>
      <c r="L528" s="163"/>
    </row>
    <row r="529" spans="1:10" s="218" customFormat="1" ht="13.5" thickBot="1">
      <c r="A529" s="209" t="s">
        <v>232</v>
      </c>
      <c r="B529" s="210"/>
      <c r="C529" s="359">
        <f>SUM(C526:C528)</f>
        <v>56028993.54</v>
      </c>
      <c r="D529" s="212"/>
      <c r="E529" s="212"/>
      <c r="F529" s="212"/>
      <c r="G529" s="360"/>
      <c r="H529" s="224">
        <f>SUM(H527:H528)</f>
        <v>56028993.53999999</v>
      </c>
      <c r="I529" s="216">
        <f>+C529-H529</f>
        <v>0</v>
      </c>
      <c r="J529" s="217"/>
    </row>
    <row r="530" spans="1:12" ht="13.5" thickBot="1">
      <c r="A530" s="165"/>
      <c r="B530" s="166"/>
      <c r="C530" s="356"/>
      <c r="D530" s="167"/>
      <c r="E530" s="167"/>
      <c r="F530" s="167"/>
      <c r="G530" s="395"/>
      <c r="H530" s="396"/>
      <c r="I530" s="161"/>
      <c r="K530" s="163"/>
      <c r="L530" s="163"/>
    </row>
    <row r="531" spans="1:12" ht="12.75" hidden="1">
      <c r="A531" s="282"/>
      <c r="B531" s="262"/>
      <c r="C531" s="380"/>
      <c r="D531" s="160"/>
      <c r="E531" s="160"/>
      <c r="F531" s="160"/>
      <c r="G531" s="193"/>
      <c r="H531" s="199"/>
      <c r="I531" s="161"/>
      <c r="K531" s="163"/>
      <c r="L531" s="163"/>
    </row>
    <row r="532" spans="1:12" ht="12.75" hidden="1">
      <c r="A532" s="180" t="str">
        <f>+'[3]Clasific. Económica de Ingresos'!A176</f>
        <v>3.3.2.0.00.00.0.0.018</v>
      </c>
      <c r="B532" s="181" t="str">
        <f>+'[3]Clasific. Económica de Ingresos'!B176</f>
        <v>Fondo Servico de Aseo de Vias </v>
      </c>
      <c r="C532" s="394">
        <f>+'[3]Clasific. Económica de Ingresos'!C176</f>
        <v>0</v>
      </c>
      <c r="D532" s="160" t="s">
        <v>228</v>
      </c>
      <c r="E532" s="160">
        <v>30</v>
      </c>
      <c r="F532" s="160"/>
      <c r="G532" s="193">
        <f>+'[4]Egresos Programa II General'!B358</f>
        <v>0</v>
      </c>
      <c r="H532" s="199">
        <f>+'[4]Egresos Programa II General'!C358</f>
        <v>0</v>
      </c>
      <c r="I532" s="161"/>
      <c r="K532" s="163"/>
      <c r="L532" s="163"/>
    </row>
    <row r="533" spans="1:12" ht="12.75" hidden="1">
      <c r="A533" s="180"/>
      <c r="B533" s="181"/>
      <c r="C533" s="350"/>
      <c r="D533" s="160" t="s">
        <v>228</v>
      </c>
      <c r="E533" s="160" t="s">
        <v>237</v>
      </c>
      <c r="F533" s="160" t="s">
        <v>231</v>
      </c>
      <c r="G533" s="372">
        <f>+'[4]Egresos Programa III General'!B358</f>
        <v>0</v>
      </c>
      <c r="H533" s="184">
        <f>+'[4]Egresos Programa III General'!C358</f>
        <v>0</v>
      </c>
      <c r="I533" s="161"/>
      <c r="K533" s="163"/>
      <c r="L533" s="163"/>
    </row>
    <row r="534" spans="1:12" ht="12.75" hidden="1">
      <c r="A534" s="164"/>
      <c r="B534" s="160"/>
      <c r="C534" s="355"/>
      <c r="D534" s="160"/>
      <c r="E534" s="160"/>
      <c r="F534" s="160"/>
      <c r="G534" s="193"/>
      <c r="H534" s="184"/>
      <c r="I534" s="161"/>
      <c r="K534" s="163"/>
      <c r="L534" s="163"/>
    </row>
    <row r="535" spans="1:10" s="218" customFormat="1" ht="13.5" hidden="1" thickBot="1">
      <c r="A535" s="209" t="s">
        <v>232</v>
      </c>
      <c r="B535" s="210"/>
      <c r="C535" s="359">
        <f>SUM(C532:C534)</f>
        <v>0</v>
      </c>
      <c r="D535" s="212"/>
      <c r="E535" s="212"/>
      <c r="F535" s="212"/>
      <c r="G535" s="360"/>
      <c r="H535" s="224">
        <f>SUM(H532:H534)</f>
        <v>0</v>
      </c>
      <c r="I535" s="216">
        <f>+C535-H535</f>
        <v>0</v>
      </c>
      <c r="J535" s="217"/>
    </row>
    <row r="536" spans="1:12" ht="12.75" hidden="1">
      <c r="A536" s="175" t="str">
        <f>+'[3]Clasific. Económica de Ingresos'!A177</f>
        <v>3.3.2.0.00.00.0.0.019</v>
      </c>
      <c r="B536" s="176" t="str">
        <f>+'[3]Clasific. Económica de Ingresos'!B177</f>
        <v>BID</v>
      </c>
      <c r="C536" s="399">
        <f>+'[3]Clasific. Económica de Ingresos'!C177</f>
        <v>0</v>
      </c>
      <c r="D536" s="159"/>
      <c r="E536" s="159"/>
      <c r="F536" s="159"/>
      <c r="G536" s="347"/>
      <c r="H536" s="179"/>
      <c r="I536" s="161"/>
      <c r="K536" s="163"/>
      <c r="L536" s="163"/>
    </row>
    <row r="537" spans="1:12" ht="13.5" hidden="1" thickBot="1">
      <c r="A537" s="373"/>
      <c r="B537" s="374"/>
      <c r="C537" s="375"/>
      <c r="D537" s="206" t="s">
        <v>222</v>
      </c>
      <c r="E537" s="206" t="s">
        <v>225</v>
      </c>
      <c r="F537" s="206"/>
      <c r="G537" s="314" t="s">
        <v>327</v>
      </c>
      <c r="H537" s="363">
        <f>+'[4]ProgramaI'!E344</f>
        <v>0</v>
      </c>
      <c r="I537" s="161"/>
      <c r="K537" s="163"/>
      <c r="L537" s="163"/>
    </row>
    <row r="538" spans="1:10" s="218" customFormat="1" ht="13.5" hidden="1" thickBot="1">
      <c r="A538" s="209" t="s">
        <v>232</v>
      </c>
      <c r="B538" s="210"/>
      <c r="C538" s="359">
        <f>SUM(C536:C537)</f>
        <v>0</v>
      </c>
      <c r="D538" s="212"/>
      <c r="E538" s="212"/>
      <c r="F538" s="212"/>
      <c r="G538" s="360"/>
      <c r="H538" s="224">
        <f>SUM(H537:H537)</f>
        <v>0</v>
      </c>
      <c r="I538" s="216">
        <f>+C538-H538</f>
        <v>0</v>
      </c>
      <c r="J538" s="217"/>
    </row>
    <row r="539" spans="1:12" ht="12.75">
      <c r="A539" s="282"/>
      <c r="B539" s="262"/>
      <c r="C539" s="380"/>
      <c r="D539" s="160"/>
      <c r="E539" s="160"/>
      <c r="F539" s="160"/>
      <c r="G539" s="193" t="s">
        <v>333</v>
      </c>
      <c r="H539" s="199"/>
      <c r="I539" s="161"/>
      <c r="K539" s="163"/>
      <c r="L539" s="163"/>
    </row>
    <row r="540" spans="1:12" ht="13.5" thickBot="1">
      <c r="A540" s="180" t="str">
        <f>+'[3]Clasific. Económica de Ingresos'!A178</f>
        <v>3.3.2.0.00.00.0.0.020</v>
      </c>
      <c r="B540" s="181" t="str">
        <f>+'[3]Clasific. Económica de Ingresos'!B178</f>
        <v>Ley Nº7788 10% aporte CONAGEBIO</v>
      </c>
      <c r="C540" s="394">
        <f>+'[3]Clasific. Económica de Ingresos'!C178</f>
        <v>849980.81</v>
      </c>
      <c r="D540" s="160" t="s">
        <v>222</v>
      </c>
      <c r="E540" s="160" t="s">
        <v>225</v>
      </c>
      <c r="F540" s="160" t="s">
        <v>224</v>
      </c>
      <c r="G540" s="193" t="s">
        <v>327</v>
      </c>
      <c r="H540" s="184">
        <f>+'[3]ProgramaI'!E25</f>
        <v>849980.81</v>
      </c>
      <c r="I540" s="161"/>
      <c r="K540" s="163"/>
      <c r="L540" s="163"/>
    </row>
    <row r="541" spans="1:10" s="218" customFormat="1" ht="13.5" thickBot="1">
      <c r="A541" s="209" t="s">
        <v>232</v>
      </c>
      <c r="B541" s="210"/>
      <c r="C541" s="359">
        <f>SUM(C540:C540)</f>
        <v>849980.81</v>
      </c>
      <c r="D541" s="212"/>
      <c r="E541" s="212"/>
      <c r="F541" s="212"/>
      <c r="G541" s="360"/>
      <c r="H541" s="224">
        <f>SUM(H540)</f>
        <v>849980.81</v>
      </c>
      <c r="I541" s="216">
        <f>+C541-H541</f>
        <v>0</v>
      </c>
      <c r="J541" s="217"/>
    </row>
    <row r="542" spans="1:12" ht="12.75">
      <c r="A542" s="282"/>
      <c r="B542" s="262"/>
      <c r="C542" s="380"/>
      <c r="D542" s="160"/>
      <c r="E542" s="160"/>
      <c r="F542" s="160"/>
      <c r="G542" s="193"/>
      <c r="H542" s="199"/>
      <c r="I542" s="161"/>
      <c r="K542" s="163"/>
      <c r="L542" s="163"/>
    </row>
    <row r="543" spans="1:12" ht="13.5" thickBot="1">
      <c r="A543" s="180" t="str">
        <f>+'[3]Clasific. Económica de Ingresos'!A179</f>
        <v>3.3.2.0.00.00.0.0.021</v>
      </c>
      <c r="B543" s="181" t="str">
        <f>+'[3]Clasific. Económica de Ingresos'!B179</f>
        <v>Ley Nº7788 70% aporte Fondo Parques Nacionales</v>
      </c>
      <c r="C543" s="394">
        <f>+'[3]Clasific. Económica de Ingresos'!C179</f>
        <v>5354879.11</v>
      </c>
      <c r="D543" s="160" t="s">
        <v>222</v>
      </c>
      <c r="E543" s="160" t="s">
        <v>225</v>
      </c>
      <c r="F543" s="160" t="s">
        <v>224</v>
      </c>
      <c r="G543" s="372" t="s">
        <v>639</v>
      </c>
      <c r="H543" s="184">
        <f>+'[3]ProgramaI'!E26</f>
        <v>5354879.11</v>
      </c>
      <c r="I543" s="161"/>
      <c r="K543" s="163"/>
      <c r="L543" s="163"/>
    </row>
    <row r="544" spans="1:10" s="218" customFormat="1" ht="13.5" thickBot="1">
      <c r="A544" s="209" t="s">
        <v>232</v>
      </c>
      <c r="B544" s="210"/>
      <c r="C544" s="359">
        <f>SUM(C543:C543)</f>
        <v>5354879.11</v>
      </c>
      <c r="D544" s="212"/>
      <c r="E544" s="212"/>
      <c r="F544" s="212"/>
      <c r="G544" s="360"/>
      <c r="H544" s="224">
        <f>SUM(H543:H543)</f>
        <v>5354879.11</v>
      </c>
      <c r="I544" s="216">
        <f>+C544-H544</f>
        <v>0</v>
      </c>
      <c r="J544" s="217"/>
    </row>
    <row r="545" spans="1:12" ht="12.75">
      <c r="A545" s="282"/>
      <c r="B545" s="262"/>
      <c r="C545" s="380"/>
      <c r="D545" s="160"/>
      <c r="E545" s="160"/>
      <c r="F545" s="160"/>
      <c r="G545" s="193"/>
      <c r="H545" s="199"/>
      <c r="I545" s="161"/>
      <c r="K545" s="163"/>
      <c r="L545" s="163"/>
    </row>
    <row r="546" spans="1:12" ht="12.75">
      <c r="A546" s="180" t="str">
        <f>+'[3]Clasific. Económica de Ingresos'!A180</f>
        <v>3.3.2.0.00.00.0.0.022</v>
      </c>
      <c r="B546" s="181" t="str">
        <f>+'[3]Clasific. Económica de Ingresos'!B180</f>
        <v>Proyectos y programas para la Persona Joven </v>
      </c>
      <c r="C546" s="394">
        <f>+'[3]Clasific. Económica de Ingresos'!C180</f>
        <v>11393347.6</v>
      </c>
      <c r="D546" s="160" t="s">
        <v>226</v>
      </c>
      <c r="E546" s="160">
        <v>10</v>
      </c>
      <c r="F546" s="160"/>
      <c r="G546" s="372" t="str">
        <f>+'[3]Egresos Programa II General'!B23</f>
        <v>Servicios Sociales Complementarios</v>
      </c>
      <c r="H546" s="184">
        <v>11393347.6</v>
      </c>
      <c r="I546" s="161"/>
      <c r="K546" s="163"/>
      <c r="L546" s="163"/>
    </row>
    <row r="547" spans="1:12" ht="13.5" thickBot="1">
      <c r="A547" s="200"/>
      <c r="B547" s="201"/>
      <c r="C547" s="355"/>
      <c r="D547" s="286"/>
      <c r="E547" s="286"/>
      <c r="F547" s="286"/>
      <c r="G547" s="400"/>
      <c r="H547" s="352"/>
      <c r="I547" s="161"/>
      <c r="K547" s="163"/>
      <c r="L547" s="163"/>
    </row>
    <row r="548" spans="1:10" s="218" customFormat="1" ht="13.5" thickBot="1">
      <c r="A548" s="209" t="s">
        <v>232</v>
      </c>
      <c r="B548" s="210"/>
      <c r="C548" s="359">
        <f>SUM(C546:C546)</f>
        <v>11393347.6</v>
      </c>
      <c r="D548" s="212"/>
      <c r="E548" s="212"/>
      <c r="F548" s="212"/>
      <c r="G548" s="360"/>
      <c r="H548" s="224">
        <f>SUM(H546:H547)</f>
        <v>11393347.6</v>
      </c>
      <c r="I548" s="216">
        <f>+C548-H548</f>
        <v>0</v>
      </c>
      <c r="J548" s="217"/>
    </row>
    <row r="549" spans="1:12" ht="12.75">
      <c r="A549" s="282" t="s">
        <v>13</v>
      </c>
      <c r="B549" s="262"/>
      <c r="C549" s="380"/>
      <c r="D549" s="160"/>
      <c r="E549" s="160"/>
      <c r="F549" s="160"/>
      <c r="G549" s="193"/>
      <c r="H549" s="199"/>
      <c r="I549" s="161"/>
      <c r="K549" s="163"/>
      <c r="L549" s="163"/>
    </row>
    <row r="550" spans="1:12" ht="12.75">
      <c r="A550" s="180" t="str">
        <f>+'[3]Clasific. Económica de Ingresos'!A181</f>
        <v>3.3.2.0.00.00.0.0.023</v>
      </c>
      <c r="B550" s="181" t="str">
        <f>+'[3]Clasific. Económica de Ingresos'!B181</f>
        <v>Consejo Nacional de Personas con Discapacidad (CONAPDIS) Ley N°9303</v>
      </c>
      <c r="C550" s="394">
        <f>+'[3]Clasific. Económica de Ingresos'!C181</f>
        <v>93180622.11</v>
      </c>
      <c r="D550" s="160"/>
      <c r="E550" s="160"/>
      <c r="F550" s="160"/>
      <c r="G550" s="193"/>
      <c r="H550" s="199"/>
      <c r="I550" s="161"/>
      <c r="K550" s="163"/>
      <c r="L550" s="163"/>
    </row>
    <row r="551" spans="1:12" ht="26.25" thickBot="1">
      <c r="A551" s="180"/>
      <c r="B551" s="181"/>
      <c r="C551" s="350"/>
      <c r="D551" s="160" t="s">
        <v>581</v>
      </c>
      <c r="E551" s="160" t="s">
        <v>225</v>
      </c>
      <c r="F551" s="160"/>
      <c r="G551" s="193" t="str">
        <f>+'[3]ProgramaI'!B30</f>
        <v>Consejo Nacional de Personas con Discapacidad (CONAPDIS) Ley N°9303</v>
      </c>
      <c r="H551" s="199">
        <f>+'[3]ProgramaI'!E30</f>
        <v>93180622.11</v>
      </c>
      <c r="I551" s="161"/>
      <c r="K551" s="163"/>
      <c r="L551" s="163"/>
    </row>
    <row r="552" spans="1:10" s="218" customFormat="1" ht="13.5" thickBot="1">
      <c r="A552" s="209" t="s">
        <v>232</v>
      </c>
      <c r="B552" s="210"/>
      <c r="C552" s="359">
        <f>SUM(C550:C551)</f>
        <v>93180622.11</v>
      </c>
      <c r="D552" s="212"/>
      <c r="E552" s="212"/>
      <c r="F552" s="212"/>
      <c r="G552" s="360"/>
      <c r="H552" s="224">
        <f>SUM(H551:H551)</f>
        <v>93180622.11</v>
      </c>
      <c r="I552" s="216">
        <f>+C552-H552</f>
        <v>0</v>
      </c>
      <c r="J552" s="217"/>
    </row>
    <row r="553" spans="1:12" ht="12.75" hidden="1">
      <c r="A553" s="282" t="s">
        <v>13</v>
      </c>
      <c r="B553" s="262"/>
      <c r="C553" s="380"/>
      <c r="D553" s="160"/>
      <c r="E553" s="160"/>
      <c r="F553" s="160"/>
      <c r="G553" s="193"/>
      <c r="H553" s="199"/>
      <c r="I553" s="161"/>
      <c r="K553" s="163"/>
      <c r="L553" s="163"/>
    </row>
    <row r="554" spans="1:12" ht="12.75" hidden="1">
      <c r="A554" s="180" t="str">
        <f>+'[3]Clasific. Económica de Ingresos'!A182</f>
        <v>3.3.2.0.00.00.0.0.024</v>
      </c>
      <c r="B554" s="181" t="str">
        <f>+'[3]Clasific. Económica de Ingresos'!B182</f>
        <v>Fondo de Mantenimiento y Conservación de Caminos</v>
      </c>
      <c r="C554" s="394">
        <f>+'[3]Clasific. Económica de Ingresos'!C182</f>
        <v>0</v>
      </c>
      <c r="D554" s="160"/>
      <c r="E554" s="160"/>
      <c r="F554" s="160"/>
      <c r="G554" s="193"/>
      <c r="H554" s="199"/>
      <c r="I554" s="161"/>
      <c r="K554" s="163"/>
      <c r="L554" s="163"/>
    </row>
    <row r="555" spans="1:12" ht="12.75" hidden="1">
      <c r="A555" s="180"/>
      <c r="B555" s="181"/>
      <c r="C555" s="350"/>
      <c r="D555" s="160" t="s">
        <v>228</v>
      </c>
      <c r="E555" s="160" t="s">
        <v>223</v>
      </c>
      <c r="F555" s="160" t="s">
        <v>314</v>
      </c>
      <c r="G555" s="193">
        <f>+'[4]Egresos Programa III General'!B333</f>
        <v>0</v>
      </c>
      <c r="H555" s="184">
        <f>+'[4]Egresos Programa III General'!C333</f>
        <v>0</v>
      </c>
      <c r="I555" s="161"/>
      <c r="K555" s="163"/>
      <c r="L555" s="163"/>
    </row>
    <row r="556" spans="1:10" s="218" customFormat="1" ht="13.5" hidden="1" thickBot="1">
      <c r="A556" s="209" t="s">
        <v>232</v>
      </c>
      <c r="B556" s="210"/>
      <c r="C556" s="359">
        <f>SUM(C554:C555)</f>
        <v>0</v>
      </c>
      <c r="D556" s="212"/>
      <c r="E556" s="212"/>
      <c r="F556" s="212"/>
      <c r="G556" s="360"/>
      <c r="H556" s="224">
        <f>+H555</f>
        <v>0</v>
      </c>
      <c r="I556" s="216">
        <f>+C556-H556</f>
        <v>0</v>
      </c>
      <c r="J556" s="217"/>
    </row>
    <row r="557" spans="1:12" ht="12.75">
      <c r="A557" s="282"/>
      <c r="B557" s="262"/>
      <c r="C557" s="380"/>
      <c r="D557" s="160"/>
      <c r="E557" s="160"/>
      <c r="F557" s="160"/>
      <c r="G557" s="193"/>
      <c r="H557" s="199"/>
      <c r="I557" s="161"/>
      <c r="K557" s="163"/>
      <c r="L557" s="163"/>
    </row>
    <row r="558" spans="1:12" ht="12.75">
      <c r="A558" s="282" t="s">
        <v>13</v>
      </c>
      <c r="B558" s="262"/>
      <c r="C558" s="380"/>
      <c r="D558" s="160"/>
      <c r="E558" s="160"/>
      <c r="F558" s="160"/>
      <c r="G558" s="193"/>
      <c r="H558" s="199"/>
      <c r="I558" s="161"/>
      <c r="K558" s="163"/>
      <c r="L558" s="163"/>
    </row>
    <row r="559" spans="1:12" ht="12.75">
      <c r="A559" s="180" t="str">
        <f>+'[3]Clasific. Económica de Ingresos'!A183</f>
        <v>3.3.2.0.00.00.0.0.025</v>
      </c>
      <c r="B559" s="181" t="str">
        <f>+'[3]Clasific. Económica de Ingresos'!B183</f>
        <v>Fondo de Desarrollo Social y Asignaciones Familiares (red de Cuido)</v>
      </c>
      <c r="C559" s="394">
        <f>+'[3]Clasific. Económica de Ingresos'!C183</f>
        <v>11550635.6</v>
      </c>
      <c r="D559" s="160"/>
      <c r="E559" s="160"/>
      <c r="F559" s="160"/>
      <c r="G559" s="193"/>
      <c r="H559" s="199"/>
      <c r="I559" s="161"/>
      <c r="K559" s="163"/>
      <c r="L559" s="163"/>
    </row>
    <row r="560" spans="1:12" ht="29.25" customHeight="1" thickBot="1">
      <c r="A560" s="180"/>
      <c r="B560" s="181"/>
      <c r="C560" s="350"/>
      <c r="D560" s="160" t="s">
        <v>228</v>
      </c>
      <c r="E560" s="160" t="s">
        <v>223</v>
      </c>
      <c r="F560" s="160" t="s">
        <v>314</v>
      </c>
      <c r="G560" s="366" t="str">
        <f>+'[3]Egresos Programa III General'!B20</f>
        <v>Construcción y equipamiento de Centro de Cuido y Desrrollo infantil del Cantón de Alajuela</v>
      </c>
      <c r="H560" s="365">
        <f>+'[3]Egresos Programa III General'!C20</f>
        <v>11550635.6</v>
      </c>
      <c r="I560" s="161"/>
      <c r="K560" s="163"/>
      <c r="L560" s="163"/>
    </row>
    <row r="561" spans="1:10" s="218" customFormat="1" ht="13.5" thickBot="1">
      <c r="A561" s="209" t="s">
        <v>232</v>
      </c>
      <c r="B561" s="210"/>
      <c r="C561" s="359">
        <f>SUM(C559:C560)</f>
        <v>11550635.6</v>
      </c>
      <c r="D561" s="212"/>
      <c r="E561" s="212"/>
      <c r="F561" s="212"/>
      <c r="G561" s="360"/>
      <c r="H561" s="224">
        <f>SUM(H560)</f>
        <v>11550635.6</v>
      </c>
      <c r="I561" s="216">
        <f>+C561-H561</f>
        <v>0</v>
      </c>
      <c r="J561" s="217"/>
    </row>
    <row r="562" spans="1:12" ht="12.75">
      <c r="A562" s="282"/>
      <c r="B562" s="262"/>
      <c r="C562" s="380"/>
      <c r="D562" s="160"/>
      <c r="E562" s="160"/>
      <c r="F562" s="160"/>
      <c r="G562" s="193"/>
      <c r="H562" s="199"/>
      <c r="I562" s="161"/>
      <c r="K562" s="163"/>
      <c r="L562" s="163"/>
    </row>
    <row r="563" spans="1:12" ht="12.75">
      <c r="A563" s="282" t="s">
        <v>13</v>
      </c>
      <c r="B563" s="262"/>
      <c r="C563" s="380"/>
      <c r="D563" s="160"/>
      <c r="E563" s="160"/>
      <c r="F563" s="160"/>
      <c r="G563" s="193"/>
      <c r="H563" s="199"/>
      <c r="I563" s="161"/>
      <c r="K563" s="163"/>
      <c r="L563" s="163"/>
    </row>
    <row r="564" spans="1:12" ht="12.75">
      <c r="A564" s="180" t="str">
        <f>+'[3]Clasific. Económica de Ingresos'!A184</f>
        <v>3.3.2.0.00.00.0.0.026</v>
      </c>
      <c r="B564" s="181" t="str">
        <f>+'[3]Clasific. Económica de Ingresos'!B184</f>
        <v>Fondo Mercado</v>
      </c>
      <c r="C564" s="394">
        <f>+'[3]Clasific. Económica de Ingresos'!C184</f>
        <v>14072667.470000006</v>
      </c>
      <c r="D564" s="160"/>
      <c r="E564" s="160"/>
      <c r="F564" s="160"/>
      <c r="G564" s="193"/>
      <c r="H564" s="199"/>
      <c r="I564" s="161"/>
      <c r="K564" s="163"/>
      <c r="L564" s="163"/>
    </row>
    <row r="565" spans="1:12" ht="29.25" customHeight="1">
      <c r="A565" s="180"/>
      <c r="B565" s="181"/>
      <c r="C565" s="350"/>
      <c r="D565" s="160" t="s">
        <v>332</v>
      </c>
      <c r="E565" s="160" t="s">
        <v>231</v>
      </c>
      <c r="F565" s="160"/>
      <c r="G565" s="193" t="str">
        <f>+'[3]Egresos Programa II General'!B19</f>
        <v>Mercados, Plazas y Ferias</v>
      </c>
      <c r="H565" s="365">
        <f>+'[3]Egresos Programa II General'!C19</f>
        <v>3950000</v>
      </c>
      <c r="I565" s="161"/>
      <c r="K565" s="163"/>
      <c r="L565" s="163"/>
    </row>
    <row r="566" spans="1:12" ht="29.25" customHeight="1" thickBot="1">
      <c r="A566" s="180"/>
      <c r="B566" s="181"/>
      <c r="C566" s="350"/>
      <c r="D566" s="160" t="s">
        <v>228</v>
      </c>
      <c r="E566" s="160" t="s">
        <v>223</v>
      </c>
      <c r="F566" s="160">
        <v>13</v>
      </c>
      <c r="G566" s="366" t="str">
        <f>+'[3]Egresos Programa III General'!B25</f>
        <v>Remodelacion del Mercado Municipal</v>
      </c>
      <c r="H566" s="365">
        <f>+'[3]Egresos Programa III General'!C25</f>
        <v>10122667.47</v>
      </c>
      <c r="I566" s="161"/>
      <c r="K566" s="163"/>
      <c r="L566" s="163"/>
    </row>
    <row r="567" spans="1:10" s="218" customFormat="1" ht="13.5" thickBot="1">
      <c r="A567" s="209" t="s">
        <v>232</v>
      </c>
      <c r="B567" s="210"/>
      <c r="C567" s="359">
        <f>SUM(C564:C565)</f>
        <v>14072667.470000006</v>
      </c>
      <c r="D567" s="212"/>
      <c r="E567" s="212"/>
      <c r="F567" s="212"/>
      <c r="G567" s="360"/>
      <c r="H567" s="224">
        <f>SUM(H565:H566)</f>
        <v>14072667.47</v>
      </c>
      <c r="I567" s="216">
        <f>+C567-H567</f>
        <v>0</v>
      </c>
      <c r="J567" s="217"/>
    </row>
    <row r="568" spans="1:12" ht="12.75">
      <c r="A568" s="282"/>
      <c r="B568" s="262"/>
      <c r="C568" s="380"/>
      <c r="D568" s="160"/>
      <c r="E568" s="160"/>
      <c r="F568" s="160"/>
      <c r="G568" s="193"/>
      <c r="H568" s="199"/>
      <c r="I568" s="161"/>
      <c r="K568" s="163"/>
      <c r="L568" s="163"/>
    </row>
    <row r="569" spans="1:12" ht="12.75">
      <c r="A569" s="282" t="s">
        <v>13</v>
      </c>
      <c r="B569" s="262"/>
      <c r="C569" s="380"/>
      <c r="D569" s="160"/>
      <c r="E569" s="160"/>
      <c r="F569" s="160"/>
      <c r="G569" s="193"/>
      <c r="H569" s="199"/>
      <c r="I569" s="161"/>
      <c r="K569" s="163"/>
      <c r="L569" s="163"/>
    </row>
    <row r="570" spans="1:12" ht="12.75">
      <c r="A570" s="180" t="str">
        <f>+'[3]Clasific. Económica de Ingresos'!A185</f>
        <v>3.3.2.0.00.00.0.0.027</v>
      </c>
      <c r="B570" s="181" t="str">
        <f>+'[3]Clasific. Económica de Ingresos'!B185</f>
        <v>Fondo de Alcantarillado Pluvial</v>
      </c>
      <c r="C570" s="394">
        <f>+'[3]Clasific. Económica de Ingresos'!C185</f>
        <v>243839424.24</v>
      </c>
      <c r="D570" s="160"/>
      <c r="E570" s="160"/>
      <c r="F570" s="160"/>
      <c r="G570" s="193"/>
      <c r="H570" s="199"/>
      <c r="I570" s="161"/>
      <c r="K570" s="163"/>
      <c r="L570" s="163"/>
    </row>
    <row r="571" spans="1:12" ht="12.75">
      <c r="A571" s="180"/>
      <c r="B571" s="181"/>
      <c r="C571" s="394"/>
      <c r="D571" s="160" t="s">
        <v>332</v>
      </c>
      <c r="E571" s="160">
        <v>30</v>
      </c>
      <c r="F571" s="160"/>
      <c r="G571" s="193" t="str">
        <f>+'[3]Egresos Programa II General'!B41</f>
        <v>Alcantarillado Pluvial</v>
      </c>
      <c r="H571" s="199">
        <f>+'[3]Egresos Programa II General'!C41</f>
        <v>191039424.24</v>
      </c>
      <c r="I571" s="161"/>
      <c r="K571" s="163"/>
      <c r="L571" s="163"/>
    </row>
    <row r="572" spans="1:12" ht="25.5">
      <c r="A572" s="180"/>
      <c r="B572" s="181"/>
      <c r="C572" s="394"/>
      <c r="D572" s="160" t="s">
        <v>228</v>
      </c>
      <c r="E572" s="160" t="s">
        <v>237</v>
      </c>
      <c r="F572" s="160">
        <v>17</v>
      </c>
      <c r="G572" s="366" t="str">
        <f>+'[3]Egresos Programa III General'!B85</f>
        <v>Diseño Hidraúlic Sistema Disposición de Aguas Pluviales Sector Noroeste de La Ciudad</v>
      </c>
      <c r="H572" s="199">
        <f>+'[3]Egresos Programa III General'!C85</f>
        <v>12800000</v>
      </c>
      <c r="I572" s="161"/>
      <c r="K572" s="163"/>
      <c r="L572" s="163"/>
    </row>
    <row r="573" spans="1:12" ht="13.5" thickBot="1">
      <c r="A573" s="180"/>
      <c r="B573" s="181"/>
      <c r="C573" s="394"/>
      <c r="D573" s="160" t="s">
        <v>228</v>
      </c>
      <c r="E573" s="160" t="s">
        <v>237</v>
      </c>
      <c r="F573" s="160">
        <v>21</v>
      </c>
      <c r="G573" s="366" t="str">
        <f>+'[3]Egresos Programa III General'!B89</f>
        <v>Mejoras Sistema Pluvial en el Cerro Sabanilla</v>
      </c>
      <c r="H573" s="199">
        <f>+'[3]Egresos Programa III General'!C89</f>
        <v>40000000</v>
      </c>
      <c r="I573" s="161"/>
      <c r="K573" s="163"/>
      <c r="L573" s="163"/>
    </row>
    <row r="574" spans="1:12" ht="13.5" hidden="1" thickBot="1">
      <c r="A574" s="180"/>
      <c r="B574" s="181"/>
      <c r="C574" s="394"/>
      <c r="D574" s="160"/>
      <c r="E574" s="160"/>
      <c r="F574" s="160"/>
      <c r="G574" s="193"/>
      <c r="H574" s="199"/>
      <c r="I574" s="161"/>
      <c r="K574" s="163"/>
      <c r="L574" s="163"/>
    </row>
    <row r="575" spans="1:12" ht="13.5" hidden="1" thickBot="1">
      <c r="A575" s="180"/>
      <c r="B575" s="181"/>
      <c r="C575" s="394"/>
      <c r="D575" s="160"/>
      <c r="E575" s="160"/>
      <c r="F575" s="160"/>
      <c r="G575" s="193"/>
      <c r="H575" s="199"/>
      <c r="I575" s="161"/>
      <c r="K575" s="163"/>
      <c r="L575" s="163"/>
    </row>
    <row r="576" spans="1:12" ht="29.25" customHeight="1" hidden="1" thickBot="1">
      <c r="A576" s="180"/>
      <c r="B576" s="181"/>
      <c r="C576" s="350"/>
      <c r="D576" s="160" t="s">
        <v>228</v>
      </c>
      <c r="E576" s="160" t="s">
        <v>223</v>
      </c>
      <c r="F576" s="160" t="s">
        <v>237</v>
      </c>
      <c r="G576" s="193">
        <f>+'[4]Egresos Programa III General'!B336</f>
        <v>0</v>
      </c>
      <c r="H576" s="365">
        <v>0</v>
      </c>
      <c r="I576" s="161"/>
      <c r="K576" s="163"/>
      <c r="L576" s="163"/>
    </row>
    <row r="577" spans="1:10" s="218" customFormat="1" ht="13.5" thickBot="1">
      <c r="A577" s="209" t="s">
        <v>232</v>
      </c>
      <c r="B577" s="210"/>
      <c r="C577" s="359">
        <f>SUM(C570:C576)</f>
        <v>243839424.24</v>
      </c>
      <c r="D577" s="212"/>
      <c r="E577" s="212"/>
      <c r="F577" s="212"/>
      <c r="G577" s="360"/>
      <c r="H577" s="224">
        <f>SUM(H571:H574)</f>
        <v>243839424.24</v>
      </c>
      <c r="I577" s="216">
        <f>+C577-H577</f>
        <v>0</v>
      </c>
      <c r="J577" s="217"/>
    </row>
    <row r="578" spans="1:10" s="218" customFormat="1" ht="12.75">
      <c r="A578" s="175"/>
      <c r="B578" s="176"/>
      <c r="C578" s="367"/>
      <c r="D578" s="159"/>
      <c r="E578" s="159"/>
      <c r="F578" s="159"/>
      <c r="G578" s="347"/>
      <c r="H578" s="368"/>
      <c r="I578" s="216"/>
      <c r="J578" s="217"/>
    </row>
    <row r="579" spans="1:12" ht="12.75" hidden="1">
      <c r="A579" s="282"/>
      <c r="B579" s="262"/>
      <c r="C579" s="380"/>
      <c r="D579" s="160"/>
      <c r="E579" s="160"/>
      <c r="F579" s="160"/>
      <c r="G579" s="193"/>
      <c r="H579" s="199"/>
      <c r="I579" s="161"/>
      <c r="K579" s="163"/>
      <c r="L579" s="163"/>
    </row>
    <row r="580" spans="1:12" ht="12.75" hidden="1">
      <c r="A580" s="282" t="s">
        <v>13</v>
      </c>
      <c r="B580" s="262"/>
      <c r="C580" s="380"/>
      <c r="D580" s="160"/>
      <c r="E580" s="160"/>
      <c r="F580" s="160"/>
      <c r="G580" s="193"/>
      <c r="H580" s="199"/>
      <c r="I580" s="161"/>
      <c r="K580" s="163"/>
      <c r="L580" s="163"/>
    </row>
    <row r="581" spans="1:12" ht="12.75">
      <c r="A581" s="180" t="str">
        <f>+'[3]Clasific. Económica de Ingresos'!A186</f>
        <v>3.3.2.0.00.00.0.0.028</v>
      </c>
      <c r="B581" s="181" t="str">
        <f>+'[3]Clasific. Económica de Ingresos'!B186</f>
        <v>MAG</v>
      </c>
      <c r="C581" s="394">
        <f>+'[3]Clasific. Económica de Ingresos'!C186</f>
        <v>80000000</v>
      </c>
      <c r="D581" s="160"/>
      <c r="E581" s="160"/>
      <c r="F581" s="160"/>
      <c r="G581" s="193"/>
      <c r="H581" s="199"/>
      <c r="I581" s="161"/>
      <c r="K581" s="163"/>
      <c r="L581" s="163"/>
    </row>
    <row r="582" spans="1:12" ht="29.25" customHeight="1" thickBot="1">
      <c r="A582" s="180"/>
      <c r="B582" s="181"/>
      <c r="C582" s="350"/>
      <c r="D582" s="160" t="s">
        <v>228</v>
      </c>
      <c r="E582" s="160" t="s">
        <v>223</v>
      </c>
      <c r="F582" s="160" t="s">
        <v>227</v>
      </c>
      <c r="G582" s="366" t="str">
        <f>+'[3]Egresos Programa III General'!B21</f>
        <v>Construcción del Centro Agricola</v>
      </c>
      <c r="H582" s="365">
        <f>+'[3]Egresos Programa III General'!C21</f>
        <v>80000000</v>
      </c>
      <c r="I582" s="161"/>
      <c r="K582" s="163"/>
      <c r="L582" s="163"/>
    </row>
    <row r="583" spans="1:10" s="218" customFormat="1" ht="13.5" thickBot="1">
      <c r="A583" s="209" t="s">
        <v>232</v>
      </c>
      <c r="B583" s="210"/>
      <c r="C583" s="359">
        <f>SUM(C581:C582)</f>
        <v>80000000</v>
      </c>
      <c r="D583" s="212"/>
      <c r="E583" s="212"/>
      <c r="F583" s="212"/>
      <c r="G583" s="360"/>
      <c r="H583" s="224">
        <f>SUM(H582)</f>
        <v>80000000</v>
      </c>
      <c r="I583" s="216">
        <f>+C583-H583</f>
        <v>0</v>
      </c>
      <c r="J583" s="217"/>
    </row>
    <row r="584" spans="1:10" ht="12.75">
      <c r="A584" s="158"/>
      <c r="B584" s="159"/>
      <c r="C584" s="312"/>
      <c r="D584" s="159"/>
      <c r="E584" s="159"/>
      <c r="F584" s="159"/>
      <c r="G584" s="178"/>
      <c r="H584" s="401"/>
      <c r="I584" s="402"/>
      <c r="J584" s="402"/>
    </row>
    <row r="585" spans="1:10" ht="12.75">
      <c r="A585" s="304" t="s">
        <v>238</v>
      </c>
      <c r="B585" s="160"/>
      <c r="C585" s="182">
        <f>+C59+C69+C78+C128+C141+C147+C156+C163+C175+C181+C186+C192+C202+C207+C262+C267+C282+C293+C300+C322+C273+C318+C169+C326+C330+C583+C577+C561+C556+C552+C548+C544+C541+C538+C535+C529+C524+C518+C515+C512+C509+C506+C503+C447+C440+C422+C402+C395+C391+C385+C380+C376+C567</f>
        <v>8497315638.04</v>
      </c>
      <c r="D585" s="160"/>
      <c r="E585" s="160"/>
      <c r="F585" s="160"/>
      <c r="G585" s="183"/>
      <c r="H585" s="263">
        <f>+H59+H69+H78+H128+H141+H147+H156+H163+H175+H181+H186+H192+H202+H207+H262+H267+H282+H293+H300+H322+H273+H318+H169+H326+H330+H583+H577+H561+H556+H552+H548+H544+H541+H538+H535+H529+H524+H518+H515+H512+H509+H506+H503+H447+H440+H422+H402+H395+H391+H385+H380+H376+H567</f>
        <v>8497315638.0365</v>
      </c>
      <c r="I585" s="263">
        <f>+I59+I69+I78+I128+I141+I147+I156+I163+I175+I181+I186+I192+I202+I207+I262+I267+I282+I293+I300+I322+I273+I318+I169+I326+I330+I583+I577+I561+I556+I552+I548+I544+I541+I538+I535+I529+I524+I518+I515+I512+I509+I506+I503+I447+I440+I422+I402+I395+I391+I385+I380+I376+I567</f>
        <v>0.0034999847412109375</v>
      </c>
      <c r="J585" s="182"/>
    </row>
    <row r="586" spans="1:12" s="340" customFormat="1" ht="12.75">
      <c r="A586" s="277" t="s">
        <v>239</v>
      </c>
      <c r="B586" s="238"/>
      <c r="C586" s="237">
        <f>+C74+C86+C92+C96+C115+C122+C151+C197+C228+C240+C258+C221+C246+C289+C363</f>
        <v>2960133604.5499997</v>
      </c>
      <c r="D586" s="238"/>
      <c r="E586" s="238"/>
      <c r="F586" s="238"/>
      <c r="G586" s="239"/>
      <c r="H586" s="341">
        <f>+H74+H86+H92+H96+H115+H122+H151+H197+H228+H240+H258+H221+H246+H289+H363</f>
        <v>2960133604.55</v>
      </c>
      <c r="I586" s="341">
        <f>+I74+I86+I92+I96+I115+I122+I151+I197+I228+I240+I258+I221+I246+I289+I363</f>
        <v>0</v>
      </c>
      <c r="J586" s="237"/>
      <c r="K586" s="189"/>
      <c r="L586" s="339"/>
    </row>
    <row r="587" spans="1:12" ht="13.5" thickBot="1">
      <c r="A587" s="292"/>
      <c r="B587" s="206"/>
      <c r="C587" s="205">
        <f>+C585+C586</f>
        <v>11457449242.59</v>
      </c>
      <c r="D587" s="206"/>
      <c r="E587" s="206"/>
      <c r="F587" s="206"/>
      <c r="G587" s="207"/>
      <c r="H587" s="403">
        <f>+H585+H586</f>
        <v>11457449242.5865</v>
      </c>
      <c r="I587" s="403">
        <f>+I585+I586</f>
        <v>0.0034999847412109375</v>
      </c>
      <c r="J587" s="182"/>
      <c r="L587" s="163"/>
    </row>
    <row r="588" spans="1:12" ht="13.5" thickBot="1">
      <c r="A588" s="404" t="s">
        <v>240</v>
      </c>
      <c r="B588" s="212"/>
      <c r="C588" s="211">
        <f>+C59+C69+C74+C78+C86+C92+C96+C115+C122+C128+C141+C147+C151+C156+C163++C175+C181+C186+C192+C197+C202+C207+C221+C228+C240+C258+C262+C267+C282+C289+C293+C300+C322+C246+C273+C318+C169+C326+C330+C363+C583+C577+C561+C556+C552+C548+C544+C541+C538+C535+C529+C524+C518+C515+C512+C509+C506+C503+C447+C440+C422+C402+C395+C391+C385+C380+C376+C567</f>
        <v>11457449242.590002</v>
      </c>
      <c r="D588" s="405"/>
      <c r="E588" s="405"/>
      <c r="F588" s="405"/>
      <c r="G588" s="406"/>
      <c r="H588" s="264">
        <f>+H59+H69+H74+H78+H86+H92+H96+H115+H122+H128+H141+H147+H151+H156+H163++H175+H181+H186+H192+H197+H202+H207+H221+H228+H240+H258+H262+H267+H282+H289+H293+H300+H322+H246+H273+H318+H169+H326+H330+H363+H583+H577+H561+H556+H552+H548+H544+H541+H538+H535+H529+H524+H518+H515+H512+H509+H506+H503+H447+H440+H422+H402+H395+H391+H385+H380+H376+H567</f>
        <v>11457449242.586504</v>
      </c>
      <c r="I588" s="264">
        <f>+I59+I69+I74+I78+I86+I92+I96+I115+I122+I128+I141+I147+I151+I156+I163++I175+I181+I186+I192+I197+I202+I207+I221+I228+I240+I258+I262+I267+I282+I289+I293+I300+I322+I246+I273+I318+I169+I326+I330+I363+I583+I577+I561+I556+I552+I548+I544+I541+I538+I535+I529+I524+I518+I515+I512+I509+I506+I503+I447+I440+I422+I402+I395+I391+I385+I380+I376+I567</f>
        <v>0.0034999847412109375</v>
      </c>
      <c r="J588" s="407"/>
      <c r="L588" s="163"/>
    </row>
    <row r="589" spans="1:12" ht="12.75">
      <c r="A589" s="158"/>
      <c r="B589" s="159"/>
      <c r="C589" s="408">
        <f>+C588-'[3]Clasific. Económica de Ingresos'!D182</f>
        <v>11457449242.590002</v>
      </c>
      <c r="D589" s="409"/>
      <c r="E589" s="409"/>
      <c r="F589" s="409"/>
      <c r="G589" s="410"/>
      <c r="H589" s="411">
        <f>+H588-'[3]Clasific. Económica de Ingresos'!I182</f>
        <v>11457449242.586504</v>
      </c>
      <c r="I589" s="407">
        <f>+I588-'[3]Clasific. Económica de Ingresos'!J182</f>
        <v>0.0034999847412109375</v>
      </c>
      <c r="J589" s="407"/>
      <c r="L589" s="163"/>
    </row>
    <row r="590" spans="1:12" ht="31.5" customHeight="1">
      <c r="A590" s="514" t="s">
        <v>640</v>
      </c>
      <c r="B590" s="515"/>
      <c r="C590" s="515"/>
      <c r="D590" s="515"/>
      <c r="E590" s="515"/>
      <c r="F590" s="515"/>
      <c r="G590" s="515"/>
      <c r="H590" s="516"/>
      <c r="I590" s="193"/>
      <c r="J590" s="193"/>
      <c r="L590" s="163"/>
    </row>
    <row r="591" spans="1:12" ht="12.75">
      <c r="A591" s="164"/>
      <c r="B591" s="160"/>
      <c r="C591" s="407"/>
      <c r="D591" s="286"/>
      <c r="E591" s="286"/>
      <c r="F591" s="286"/>
      <c r="G591" s="316"/>
      <c r="H591" s="412"/>
      <c r="I591" s="407"/>
      <c r="J591" s="407"/>
      <c r="L591" s="163"/>
    </row>
    <row r="592" spans="1:12" ht="12.75">
      <c r="A592" s="304" t="s">
        <v>241</v>
      </c>
      <c r="B592" s="160"/>
      <c r="C592" s="407"/>
      <c r="D592" s="286"/>
      <c r="E592" s="286"/>
      <c r="F592" s="286"/>
      <c r="G592" s="316"/>
      <c r="H592" s="412"/>
      <c r="I592" s="407"/>
      <c r="J592" s="407"/>
      <c r="L592" s="163"/>
    </row>
    <row r="593" spans="1:12" ht="12.75">
      <c r="A593" s="164"/>
      <c r="B593" s="160"/>
      <c r="C593" s="407"/>
      <c r="D593" s="286"/>
      <c r="E593" s="286"/>
      <c r="F593" s="286"/>
      <c r="G593" s="316"/>
      <c r="H593" s="412"/>
      <c r="I593" s="407"/>
      <c r="J593" s="407"/>
      <c r="L593" s="163"/>
    </row>
    <row r="594" spans="1:12" ht="13.5" thickBot="1">
      <c r="A594" s="413" t="s">
        <v>641</v>
      </c>
      <c r="B594" s="206"/>
      <c r="C594" s="414"/>
      <c r="D594" s="167"/>
      <c r="E594" s="167"/>
      <c r="F594" s="167"/>
      <c r="G594" s="168"/>
      <c r="H594" s="379"/>
      <c r="I594" s="407"/>
      <c r="J594" s="407"/>
      <c r="L594" s="163"/>
    </row>
    <row r="595" ht="12.75">
      <c r="L595" s="163"/>
    </row>
    <row r="596" spans="1:12" ht="12.75">
      <c r="A596" s="418"/>
      <c r="B596" s="418"/>
      <c r="C596" s="419"/>
      <c r="L596" s="163"/>
    </row>
    <row r="597" spans="1:12" ht="12.75">
      <c r="A597" s="418"/>
      <c r="B597" s="418"/>
      <c r="C597" s="419"/>
      <c r="L597" s="163"/>
    </row>
    <row r="598" spans="1:12" ht="12.75">
      <c r="A598" s="418"/>
      <c r="B598" s="418"/>
      <c r="C598" s="419"/>
      <c r="L598" s="163"/>
    </row>
    <row r="599" spans="1:12" ht="12.75">
      <c r="A599" s="418"/>
      <c r="B599" s="418"/>
      <c r="C599" s="419"/>
      <c r="L599" s="163"/>
    </row>
    <row r="600" spans="1:12" ht="12.75">
      <c r="A600" s="418"/>
      <c r="B600" s="418"/>
      <c r="C600" s="419"/>
      <c r="L600" s="163"/>
    </row>
    <row r="601" spans="1:12" ht="12.75">
      <c r="A601" s="418"/>
      <c r="B601" s="418"/>
      <c r="C601" s="419"/>
      <c r="L601" s="163"/>
    </row>
    <row r="602" spans="1:12" ht="12.75">
      <c r="A602" s="418"/>
      <c r="B602" s="418"/>
      <c r="C602" s="419"/>
      <c r="L602" s="163"/>
    </row>
    <row r="603" spans="1:12" ht="12.75">
      <c r="A603" s="418"/>
      <c r="B603" s="418"/>
      <c r="C603" s="419"/>
      <c r="J603" s="163"/>
      <c r="K603" s="163"/>
      <c r="L603" s="163"/>
    </row>
    <row r="604" spans="1:12" ht="12.75">
      <c r="A604" s="418"/>
      <c r="B604" s="418"/>
      <c r="C604" s="419"/>
      <c r="J604" s="163"/>
      <c r="K604" s="163"/>
      <c r="L604" s="163"/>
    </row>
    <row r="605" spans="1:12" ht="12.75">
      <c r="A605" s="418"/>
      <c r="B605" s="418"/>
      <c r="C605" s="419"/>
      <c r="J605" s="163"/>
      <c r="K605" s="163"/>
      <c r="L605" s="163"/>
    </row>
    <row r="606" spans="1:12" ht="12.75">
      <c r="A606" s="418"/>
      <c r="B606" s="418"/>
      <c r="C606" s="419"/>
      <c r="J606" s="163"/>
      <c r="K606" s="163"/>
      <c r="L606" s="163"/>
    </row>
    <row r="607" spans="1:12" ht="12.75">
      <c r="A607" s="418"/>
      <c r="B607" s="418"/>
      <c r="C607" s="419"/>
      <c r="J607" s="163"/>
      <c r="K607" s="163"/>
      <c r="L607" s="163"/>
    </row>
    <row r="608" spans="1:12" ht="12.75">
      <c r="A608" s="418"/>
      <c r="B608" s="418"/>
      <c r="C608" s="419"/>
      <c r="J608" s="163"/>
      <c r="K608" s="163"/>
      <c r="L608" s="163"/>
    </row>
    <row r="609" spans="1:12" ht="12.75">
      <c r="A609" s="418"/>
      <c r="B609" s="418"/>
      <c r="C609" s="419"/>
      <c r="J609" s="163"/>
      <c r="K609" s="163"/>
      <c r="L609" s="163"/>
    </row>
    <row r="610" spans="1:12" ht="12.75">
      <c r="A610" s="418"/>
      <c r="B610" s="418"/>
      <c r="C610" s="419"/>
      <c r="J610" s="163"/>
      <c r="K610" s="163"/>
      <c r="L610" s="163"/>
    </row>
    <row r="611" spans="1:12" ht="12.75">
      <c r="A611" s="418"/>
      <c r="B611" s="418"/>
      <c r="C611" s="419"/>
      <c r="J611" s="163"/>
      <c r="K611" s="163"/>
      <c r="L611" s="163"/>
    </row>
    <row r="612" spans="1:12" ht="12.75">
      <c r="A612" s="418"/>
      <c r="B612" s="418"/>
      <c r="C612" s="419"/>
      <c r="J612" s="163"/>
      <c r="K612" s="163"/>
      <c r="L612" s="163"/>
    </row>
    <row r="613" spans="1:12" ht="12.75">
      <c r="A613" s="418"/>
      <c r="B613" s="418"/>
      <c r="C613" s="419"/>
      <c r="J613" s="163"/>
      <c r="K613" s="163"/>
      <c r="L613" s="163"/>
    </row>
    <row r="614" spans="1:12" ht="12.75">
      <c r="A614" s="418"/>
      <c r="B614" s="418"/>
      <c r="C614" s="419"/>
      <c r="J614" s="163"/>
      <c r="K614" s="163"/>
      <c r="L614" s="163"/>
    </row>
    <row r="615" spans="1:12" ht="12.75">
      <c r="A615" s="418"/>
      <c r="B615" s="418"/>
      <c r="C615" s="419"/>
      <c r="J615" s="163"/>
      <c r="K615" s="163"/>
      <c r="L615" s="163"/>
    </row>
    <row r="616" spans="1:12" ht="12.75">
      <c r="A616" s="418"/>
      <c r="B616" s="418"/>
      <c r="C616" s="419"/>
      <c r="J616" s="163"/>
      <c r="K616" s="163"/>
      <c r="L616" s="163"/>
    </row>
    <row r="617" spans="1:12" ht="12.75">
      <c r="A617" s="418"/>
      <c r="B617" s="418"/>
      <c r="C617" s="419"/>
      <c r="J617" s="163"/>
      <c r="K617" s="163"/>
      <c r="L617" s="163"/>
    </row>
    <row r="618" spans="1:12" ht="12.75">
      <c r="A618" s="418"/>
      <c r="B618" s="418"/>
      <c r="C618" s="419"/>
      <c r="J618" s="163"/>
      <c r="K618" s="163"/>
      <c r="L618" s="163"/>
    </row>
    <row r="619" spans="1:12" ht="12.75">
      <c r="A619" s="418"/>
      <c r="B619" s="418"/>
      <c r="C619" s="419"/>
      <c r="G619" s="163"/>
      <c r="H619" s="163"/>
      <c r="I619" s="163"/>
      <c r="J619" s="163"/>
      <c r="K619" s="163"/>
      <c r="L619" s="163"/>
    </row>
    <row r="620" spans="1:12" ht="12.75">
      <c r="A620" s="418"/>
      <c r="B620" s="418"/>
      <c r="C620" s="419"/>
      <c r="G620" s="163"/>
      <c r="H620" s="163"/>
      <c r="I620" s="163"/>
      <c r="J620" s="163"/>
      <c r="K620" s="163"/>
      <c r="L620" s="163"/>
    </row>
    <row r="621" spans="1:12" ht="12.75">
      <c r="A621" s="418"/>
      <c r="B621" s="418"/>
      <c r="C621" s="419"/>
      <c r="G621" s="163"/>
      <c r="H621" s="163"/>
      <c r="I621" s="163"/>
      <c r="J621" s="163"/>
      <c r="K621" s="163"/>
      <c r="L621" s="163"/>
    </row>
    <row r="622" spans="1:12" ht="12.75">
      <c r="A622" s="418"/>
      <c r="B622" s="418"/>
      <c r="C622" s="419"/>
      <c r="G622" s="163"/>
      <c r="H622" s="163"/>
      <c r="I622" s="163"/>
      <c r="J622" s="163"/>
      <c r="K622" s="163"/>
      <c r="L622" s="163"/>
    </row>
    <row r="623" spans="1:12" ht="12.75">
      <c r="A623" s="418"/>
      <c r="B623" s="418"/>
      <c r="C623" s="419"/>
      <c r="G623" s="163"/>
      <c r="H623" s="163"/>
      <c r="I623" s="163"/>
      <c r="J623" s="163"/>
      <c r="K623" s="163"/>
      <c r="L623" s="163"/>
    </row>
    <row r="624" spans="1:12" ht="12.75">
      <c r="A624" s="418"/>
      <c r="B624" s="418"/>
      <c r="C624" s="419"/>
      <c r="G624" s="163"/>
      <c r="H624" s="163"/>
      <c r="I624" s="163"/>
      <c r="J624" s="163"/>
      <c r="K624" s="163"/>
      <c r="L624" s="163"/>
    </row>
    <row r="625" spans="1:12" ht="12.75">
      <c r="A625" s="418"/>
      <c r="B625" s="418"/>
      <c r="C625" s="419"/>
      <c r="G625" s="163"/>
      <c r="H625" s="163"/>
      <c r="I625" s="163"/>
      <c r="J625" s="163"/>
      <c r="K625" s="163"/>
      <c r="L625" s="163"/>
    </row>
    <row r="626" spans="1:12" ht="12.75">
      <c r="A626" s="418"/>
      <c r="B626" s="418"/>
      <c r="C626" s="419"/>
      <c r="G626" s="163"/>
      <c r="H626" s="163"/>
      <c r="I626" s="163"/>
      <c r="J626" s="163"/>
      <c r="K626" s="163"/>
      <c r="L626" s="163"/>
    </row>
    <row r="627" spans="1:12" ht="12.75">
      <c r="A627" s="418"/>
      <c r="B627" s="418"/>
      <c r="C627" s="419"/>
      <c r="G627" s="163"/>
      <c r="H627" s="163"/>
      <c r="I627" s="163"/>
      <c r="J627" s="163"/>
      <c r="K627" s="163"/>
      <c r="L627" s="163"/>
    </row>
    <row r="628" spans="1:12" ht="12.75">
      <c r="A628" s="418"/>
      <c r="B628" s="418"/>
      <c r="C628" s="419"/>
      <c r="G628" s="163"/>
      <c r="H628" s="163"/>
      <c r="I628" s="163"/>
      <c r="J628" s="163"/>
      <c r="K628" s="163"/>
      <c r="L628" s="163"/>
    </row>
    <row r="629" spans="1:12" ht="12.75">
      <c r="A629" s="418"/>
      <c r="B629" s="418"/>
      <c r="C629" s="419"/>
      <c r="G629" s="163"/>
      <c r="H629" s="163"/>
      <c r="I629" s="163"/>
      <c r="J629" s="163"/>
      <c r="K629" s="163"/>
      <c r="L629" s="163"/>
    </row>
    <row r="630" spans="1:12" ht="12.75">
      <c r="A630" s="418"/>
      <c r="B630" s="418"/>
      <c r="C630" s="419"/>
      <c r="G630" s="163"/>
      <c r="H630" s="163"/>
      <c r="I630" s="163"/>
      <c r="J630" s="163"/>
      <c r="K630" s="163"/>
      <c r="L630" s="163"/>
    </row>
    <row r="631" spans="1:12" ht="12.75">
      <c r="A631" s="418"/>
      <c r="B631" s="418"/>
      <c r="C631" s="419"/>
      <c r="G631" s="163"/>
      <c r="H631" s="163"/>
      <c r="I631" s="163"/>
      <c r="J631" s="163"/>
      <c r="K631" s="163"/>
      <c r="L631" s="163"/>
    </row>
    <row r="632" spans="1:12" ht="12.75">
      <c r="A632" s="418"/>
      <c r="B632" s="418"/>
      <c r="C632" s="419"/>
      <c r="G632" s="163"/>
      <c r="H632" s="163"/>
      <c r="I632" s="163"/>
      <c r="J632" s="163"/>
      <c r="K632" s="163"/>
      <c r="L632" s="163"/>
    </row>
    <row r="633" spans="1:12" ht="12.75">
      <c r="A633" s="418"/>
      <c r="B633" s="418"/>
      <c r="C633" s="419"/>
      <c r="G633" s="163"/>
      <c r="H633" s="163"/>
      <c r="I633" s="163"/>
      <c r="J633" s="163"/>
      <c r="K633" s="163"/>
      <c r="L633" s="163"/>
    </row>
    <row r="634" spans="1:12" ht="12.75">
      <c r="A634" s="418"/>
      <c r="B634" s="418"/>
      <c r="C634" s="419"/>
      <c r="G634" s="163"/>
      <c r="H634" s="163"/>
      <c r="I634" s="163"/>
      <c r="J634" s="163"/>
      <c r="K634" s="163"/>
      <c r="L634" s="163"/>
    </row>
    <row r="635" spans="1:12" ht="12.75">
      <c r="A635" s="418"/>
      <c r="B635" s="418"/>
      <c r="C635" s="419"/>
      <c r="G635" s="163"/>
      <c r="H635" s="163"/>
      <c r="I635" s="163"/>
      <c r="J635" s="163"/>
      <c r="K635" s="163"/>
      <c r="L635" s="163"/>
    </row>
    <row r="636" spans="1:12" ht="12.75">
      <c r="A636" s="418"/>
      <c r="B636" s="418"/>
      <c r="C636" s="419"/>
      <c r="G636" s="163"/>
      <c r="H636" s="163"/>
      <c r="I636" s="163"/>
      <c r="J636" s="163"/>
      <c r="K636" s="163"/>
      <c r="L636" s="163"/>
    </row>
    <row r="637" spans="1:12" ht="12.75">
      <c r="A637" s="418"/>
      <c r="B637" s="418"/>
      <c r="C637" s="419"/>
      <c r="G637" s="163"/>
      <c r="H637" s="163"/>
      <c r="I637" s="163"/>
      <c r="J637" s="163"/>
      <c r="K637" s="163"/>
      <c r="L637" s="163"/>
    </row>
    <row r="638" spans="1:12" ht="12.75">
      <c r="A638" s="418"/>
      <c r="B638" s="418"/>
      <c r="C638" s="419"/>
      <c r="G638" s="163"/>
      <c r="H638" s="163"/>
      <c r="I638" s="163"/>
      <c r="J638" s="163"/>
      <c r="K638" s="163"/>
      <c r="L638" s="163"/>
    </row>
    <row r="639" spans="1:12" ht="12.75">
      <c r="A639" s="418"/>
      <c r="B639" s="418"/>
      <c r="C639" s="419"/>
      <c r="G639" s="163"/>
      <c r="H639" s="163"/>
      <c r="I639" s="163"/>
      <c r="J639" s="163"/>
      <c r="K639" s="163"/>
      <c r="L639" s="163"/>
    </row>
    <row r="640" spans="1:12" ht="12.75">
      <c r="A640" s="418"/>
      <c r="B640" s="418"/>
      <c r="C640" s="419"/>
      <c r="G640" s="163"/>
      <c r="H640" s="163"/>
      <c r="I640" s="163"/>
      <c r="J640" s="163"/>
      <c r="K640" s="163"/>
      <c r="L640" s="163"/>
    </row>
    <row r="641" spans="1:12" ht="12.75">
      <c r="A641" s="418"/>
      <c r="B641" s="418"/>
      <c r="C641" s="419"/>
      <c r="G641" s="163"/>
      <c r="H641" s="163"/>
      <c r="I641" s="163"/>
      <c r="J641" s="163"/>
      <c r="K641" s="163"/>
      <c r="L641" s="163"/>
    </row>
    <row r="642" spans="1:12" ht="12.75">
      <c r="A642" s="418"/>
      <c r="B642" s="418"/>
      <c r="C642" s="419"/>
      <c r="G642" s="163"/>
      <c r="H642" s="163"/>
      <c r="I642" s="163"/>
      <c r="J642" s="163"/>
      <c r="K642" s="163"/>
      <c r="L642" s="163"/>
    </row>
    <row r="643" spans="1:12" ht="12.75">
      <c r="A643" s="418"/>
      <c r="B643" s="418"/>
      <c r="C643" s="419"/>
      <c r="G643" s="163"/>
      <c r="H643" s="163"/>
      <c r="I643" s="163"/>
      <c r="J643" s="163"/>
      <c r="K643" s="163"/>
      <c r="L643" s="163"/>
    </row>
    <row r="644" spans="1:12" ht="12.75">
      <c r="A644" s="418"/>
      <c r="B644" s="418"/>
      <c r="C644" s="419"/>
      <c r="G644" s="163"/>
      <c r="H644" s="163"/>
      <c r="I644" s="163"/>
      <c r="J644" s="163"/>
      <c r="K644" s="163"/>
      <c r="L644" s="163"/>
    </row>
    <row r="645" spans="1:12" ht="12.75">
      <c r="A645" s="418"/>
      <c r="B645" s="418"/>
      <c r="C645" s="419"/>
      <c r="G645" s="163"/>
      <c r="H645" s="163"/>
      <c r="I645" s="163"/>
      <c r="J645" s="163"/>
      <c r="K645" s="163"/>
      <c r="L645" s="163"/>
    </row>
    <row r="646" ht="12.75"/>
    <row r="647" ht="12.75"/>
    <row r="648" ht="12.75"/>
    <row r="649"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2" ht="12.75"/>
    <row r="853" ht="12.75"/>
    <row r="854"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sheetData>
  <sheetProtection/>
  <mergeCells count="6">
    <mergeCell ref="A1:H1"/>
    <mergeCell ref="A2:H2"/>
    <mergeCell ref="A3:H3"/>
    <mergeCell ref="A4:H4"/>
    <mergeCell ref="A5:H5"/>
    <mergeCell ref="A590:H590"/>
  </mergeCells>
  <printOptions horizontalCentered="1" verticalCentered="1"/>
  <pageMargins left="0" right="0" top="0" bottom="0" header="0" footer="0"/>
  <pageSetup horizontalDpi="300" verticalDpi="300" orientation="landscape" scale="47" r:id="rId3"/>
  <legacyDrawing r:id="rId2"/>
</worksheet>
</file>

<file path=xl/worksheets/sheet5.xml><?xml version="1.0" encoding="utf-8"?>
<worksheet xmlns="http://schemas.openxmlformats.org/spreadsheetml/2006/main" xmlns:r="http://schemas.openxmlformats.org/officeDocument/2006/relationships">
  <dimension ref="A1:F897"/>
  <sheetViews>
    <sheetView view="pageBreakPreview" zoomScaleSheetLayoutView="100" zoomScalePageLayoutView="0" workbookViewId="0" topLeftCell="A1">
      <selection activeCell="D28" sqref="D28:D32"/>
    </sheetView>
  </sheetViews>
  <sheetFormatPr defaultColWidth="11.421875" defaultRowHeight="12.75"/>
  <cols>
    <col min="1" max="1" width="9.28125" style="420" customWidth="1"/>
    <col min="2" max="2" width="32.28125" style="421" customWidth="1"/>
    <col min="3" max="3" width="15.28125" style="421" customWidth="1"/>
    <col min="4" max="4" width="31.421875" style="421" customWidth="1"/>
    <col min="5" max="5" width="19.140625" style="420" bestFit="1" customWidth="1"/>
    <col min="6" max="6" width="23.57421875" style="421" customWidth="1"/>
    <col min="7" max="16384" width="11.421875" style="2" customWidth="1"/>
  </cols>
  <sheetData>
    <row r="1" spans="1:6" ht="12.75">
      <c r="A1" s="517" t="s">
        <v>642</v>
      </c>
      <c r="B1" s="517"/>
      <c r="C1" s="517"/>
      <c r="D1" s="517"/>
      <c r="E1" s="517"/>
      <c r="F1" s="517"/>
    </row>
    <row r="2" spans="1:6" ht="14.25" customHeight="1">
      <c r="A2" s="518" t="s">
        <v>0</v>
      </c>
      <c r="B2" s="518"/>
      <c r="C2" s="518"/>
      <c r="D2" s="518"/>
      <c r="E2" s="518"/>
      <c r="F2" s="518"/>
    </row>
    <row r="3" spans="1:6" ht="14.25" customHeight="1">
      <c r="A3" s="518" t="s">
        <v>643</v>
      </c>
      <c r="B3" s="518"/>
      <c r="C3" s="518"/>
      <c r="D3" s="518"/>
      <c r="E3" s="518"/>
      <c r="F3" s="518"/>
    </row>
    <row r="4" spans="1:6" ht="14.25" customHeight="1">
      <c r="A4" s="518" t="s">
        <v>644</v>
      </c>
      <c r="B4" s="518"/>
      <c r="C4" s="518"/>
      <c r="D4" s="518"/>
      <c r="E4" s="518"/>
      <c r="F4" s="518"/>
    </row>
    <row r="5" ht="13.5" thickBot="1"/>
    <row r="6" spans="1:6" ht="51.75" thickBot="1">
      <c r="A6" s="422" t="s">
        <v>645</v>
      </c>
      <c r="B6" s="423" t="s">
        <v>646</v>
      </c>
      <c r="C6" s="424" t="s">
        <v>647</v>
      </c>
      <c r="D6" s="423" t="s">
        <v>648</v>
      </c>
      <c r="E6" s="425" t="s">
        <v>217</v>
      </c>
      <c r="F6" s="426" t="s">
        <v>649</v>
      </c>
    </row>
    <row r="7" spans="1:6" ht="12.75">
      <c r="A7" s="427">
        <v>7</v>
      </c>
      <c r="B7" s="428" t="s">
        <v>192</v>
      </c>
      <c r="C7" s="429"/>
      <c r="D7" s="429"/>
      <c r="E7" s="430">
        <f>SUM(E8+E85)</f>
        <v>2123645216.31</v>
      </c>
      <c r="F7" s="431"/>
    </row>
    <row r="8" spans="1:6" ht="40.5" customHeight="1">
      <c r="A8" s="432" t="s">
        <v>650</v>
      </c>
      <c r="B8" s="433" t="s">
        <v>651</v>
      </c>
      <c r="C8" s="434"/>
      <c r="D8" s="434"/>
      <c r="E8" s="435">
        <f>SUM(E9:E84)</f>
        <v>1850645216.31</v>
      </c>
      <c r="F8" s="435"/>
    </row>
    <row r="9" spans="1:6" s="50" customFormat="1" ht="85.5">
      <c r="A9" s="436"/>
      <c r="B9" s="437" t="s">
        <v>652</v>
      </c>
      <c r="C9" s="438" t="s">
        <v>653</v>
      </c>
      <c r="D9" s="439" t="s">
        <v>654</v>
      </c>
      <c r="E9" s="440">
        <v>5000000</v>
      </c>
      <c r="F9" s="437" t="s">
        <v>655</v>
      </c>
    </row>
    <row r="10" spans="1:6" s="50" customFormat="1" ht="126" customHeight="1">
      <c r="A10" s="436"/>
      <c r="B10" s="519" t="s">
        <v>656</v>
      </c>
      <c r="C10" s="521" t="s">
        <v>657</v>
      </c>
      <c r="D10" s="523" t="s">
        <v>658</v>
      </c>
      <c r="E10" s="440">
        <v>10000000</v>
      </c>
      <c r="F10" s="437" t="s">
        <v>659</v>
      </c>
    </row>
    <row r="11" spans="1:6" s="50" customFormat="1" ht="126" customHeight="1">
      <c r="A11" s="436"/>
      <c r="B11" s="520"/>
      <c r="C11" s="522"/>
      <c r="D11" s="524"/>
      <c r="E11" s="440">
        <v>10000000</v>
      </c>
      <c r="F11" s="437" t="s">
        <v>660</v>
      </c>
    </row>
    <row r="12" spans="1:6" s="50" customFormat="1" ht="51">
      <c r="A12" s="436"/>
      <c r="B12" s="437" t="s">
        <v>661</v>
      </c>
      <c r="C12" s="438" t="s">
        <v>662</v>
      </c>
      <c r="D12" s="439" t="s">
        <v>654</v>
      </c>
      <c r="E12" s="440">
        <v>40000000</v>
      </c>
      <c r="F12" s="437" t="s">
        <v>663</v>
      </c>
    </row>
    <row r="13" spans="1:6" s="50" customFormat="1" ht="51">
      <c r="A13" s="436"/>
      <c r="B13" s="437" t="s">
        <v>664</v>
      </c>
      <c r="C13" s="438">
        <v>3002078592</v>
      </c>
      <c r="D13" s="439" t="s">
        <v>654</v>
      </c>
      <c r="E13" s="440">
        <v>21000000</v>
      </c>
      <c r="F13" s="437" t="s">
        <v>665</v>
      </c>
    </row>
    <row r="14" spans="1:6" s="50" customFormat="1" ht="409.5">
      <c r="A14" s="436"/>
      <c r="B14" s="437" t="s">
        <v>666</v>
      </c>
      <c r="C14" s="442" t="s">
        <v>667</v>
      </c>
      <c r="D14" s="443" t="s">
        <v>668</v>
      </c>
      <c r="E14" s="444">
        <v>30000000</v>
      </c>
      <c r="F14" s="437" t="s">
        <v>669</v>
      </c>
    </row>
    <row r="15" spans="1:6" s="50" customFormat="1" ht="71.25">
      <c r="A15" s="436"/>
      <c r="B15" s="437" t="s">
        <v>670</v>
      </c>
      <c r="C15" s="438" t="s">
        <v>671</v>
      </c>
      <c r="D15" s="439" t="s">
        <v>654</v>
      </c>
      <c r="E15" s="440">
        <v>15000000</v>
      </c>
      <c r="F15" s="437" t="s">
        <v>672</v>
      </c>
    </row>
    <row r="16" spans="1:6" s="50" customFormat="1" ht="85.5">
      <c r="A16" s="436"/>
      <c r="B16" s="437" t="s">
        <v>673</v>
      </c>
      <c r="C16" s="442" t="s">
        <v>674</v>
      </c>
      <c r="D16" s="439" t="s">
        <v>654</v>
      </c>
      <c r="E16" s="444">
        <v>16503057.78</v>
      </c>
      <c r="F16" s="437" t="s">
        <v>675</v>
      </c>
    </row>
    <row r="17" spans="1:6" s="50" customFormat="1" ht="99.75">
      <c r="A17" s="436"/>
      <c r="B17" s="437" t="s">
        <v>676</v>
      </c>
      <c r="C17" s="438" t="s">
        <v>677</v>
      </c>
      <c r="D17" s="439" t="s">
        <v>654</v>
      </c>
      <c r="E17" s="440">
        <v>10000000</v>
      </c>
      <c r="F17" s="437" t="s">
        <v>678</v>
      </c>
    </row>
    <row r="18" spans="1:6" s="50" customFormat="1" ht="71.25">
      <c r="A18" s="436"/>
      <c r="B18" s="437" t="s">
        <v>679</v>
      </c>
      <c r="C18" s="438" t="s">
        <v>680</v>
      </c>
      <c r="D18" s="439" t="s">
        <v>654</v>
      </c>
      <c r="E18" s="440">
        <v>30000000</v>
      </c>
      <c r="F18" s="437" t="s">
        <v>681</v>
      </c>
    </row>
    <row r="19" spans="1:6" s="50" customFormat="1" ht="57">
      <c r="A19" s="436"/>
      <c r="B19" s="437" t="s">
        <v>682</v>
      </c>
      <c r="C19" s="438" t="s">
        <v>683</v>
      </c>
      <c r="D19" s="439" t="s">
        <v>654</v>
      </c>
      <c r="E19" s="445">
        <v>14500000</v>
      </c>
      <c r="F19" s="437" t="s">
        <v>684</v>
      </c>
    </row>
    <row r="20" spans="1:6" s="50" customFormat="1" ht="71.25">
      <c r="A20" s="436"/>
      <c r="B20" s="437" t="s">
        <v>685</v>
      </c>
      <c r="C20" s="442" t="s">
        <v>686</v>
      </c>
      <c r="D20" s="439" t="s">
        <v>654</v>
      </c>
      <c r="E20" s="445">
        <v>55000000</v>
      </c>
      <c r="F20" s="437" t="s">
        <v>687</v>
      </c>
    </row>
    <row r="21" spans="1:6" s="50" customFormat="1" ht="14.25" customHeight="1">
      <c r="A21" s="436"/>
      <c r="B21" s="519" t="s">
        <v>688</v>
      </c>
      <c r="C21" s="521" t="s">
        <v>689</v>
      </c>
      <c r="D21" s="523" t="s">
        <v>654</v>
      </c>
      <c r="E21" s="440">
        <v>60000000</v>
      </c>
      <c r="F21" s="437" t="s">
        <v>690</v>
      </c>
    </row>
    <row r="22" spans="1:6" s="50" customFormat="1" ht="57">
      <c r="A22" s="436"/>
      <c r="B22" s="520"/>
      <c r="C22" s="522"/>
      <c r="D22" s="524"/>
      <c r="E22" s="444">
        <v>60000000</v>
      </c>
      <c r="F22" s="437" t="s">
        <v>691</v>
      </c>
    </row>
    <row r="23" spans="1:6" s="50" customFormat="1" ht="42.75" customHeight="1">
      <c r="A23" s="436"/>
      <c r="B23" s="519" t="s">
        <v>692</v>
      </c>
      <c r="C23" s="521" t="s">
        <v>693</v>
      </c>
      <c r="D23" s="523" t="s">
        <v>654</v>
      </c>
      <c r="E23" s="440">
        <v>30135656.25</v>
      </c>
      <c r="F23" s="437" t="s">
        <v>694</v>
      </c>
    </row>
    <row r="24" spans="1:6" s="50" customFormat="1" ht="42.75">
      <c r="A24" s="436"/>
      <c r="B24" s="525"/>
      <c r="C24" s="526"/>
      <c r="D24" s="528"/>
      <c r="E24" s="444">
        <v>30000000</v>
      </c>
      <c r="F24" s="437" t="s">
        <v>695</v>
      </c>
    </row>
    <row r="25" spans="1:6" s="50" customFormat="1" ht="57">
      <c r="A25" s="436"/>
      <c r="B25" s="520"/>
      <c r="C25" s="527"/>
      <c r="D25" s="524"/>
      <c r="E25" s="440">
        <v>25000000</v>
      </c>
      <c r="F25" s="437" t="s">
        <v>696</v>
      </c>
    </row>
    <row r="26" spans="1:6" s="50" customFormat="1" ht="51">
      <c r="A26" s="436"/>
      <c r="B26" s="437" t="s">
        <v>697</v>
      </c>
      <c r="C26" s="438" t="s">
        <v>698</v>
      </c>
      <c r="D26" s="439" t="s">
        <v>654</v>
      </c>
      <c r="E26" s="440">
        <v>10000000</v>
      </c>
      <c r="F26" s="437" t="s">
        <v>699</v>
      </c>
    </row>
    <row r="27" spans="1:6" s="50" customFormat="1" ht="51">
      <c r="A27" s="436"/>
      <c r="B27" s="437" t="s">
        <v>700</v>
      </c>
      <c r="C27" s="438" t="s">
        <v>701</v>
      </c>
      <c r="D27" s="439" t="s">
        <v>654</v>
      </c>
      <c r="E27" s="440">
        <v>6000000</v>
      </c>
      <c r="F27" s="437" t="s">
        <v>702</v>
      </c>
    </row>
    <row r="28" spans="1:6" s="50" customFormat="1" ht="57">
      <c r="A28" s="436"/>
      <c r="B28" s="519" t="s">
        <v>703</v>
      </c>
      <c r="C28" s="521" t="s">
        <v>704</v>
      </c>
      <c r="D28" s="523" t="s">
        <v>654</v>
      </c>
      <c r="E28" s="440">
        <v>15000000</v>
      </c>
      <c r="F28" s="437" t="s">
        <v>705</v>
      </c>
    </row>
    <row r="29" spans="1:6" s="50" customFormat="1" ht="42.75">
      <c r="A29" s="436"/>
      <c r="B29" s="528"/>
      <c r="C29" s="529"/>
      <c r="D29" s="528"/>
      <c r="E29" s="440">
        <v>7000000</v>
      </c>
      <c r="F29" s="437" t="s">
        <v>706</v>
      </c>
    </row>
    <row r="30" spans="1:6" s="50" customFormat="1" ht="42.75">
      <c r="A30" s="436"/>
      <c r="B30" s="528"/>
      <c r="C30" s="529"/>
      <c r="D30" s="528"/>
      <c r="E30" s="444">
        <v>45000000</v>
      </c>
      <c r="F30" s="437" t="s">
        <v>707</v>
      </c>
    </row>
    <row r="31" spans="1:6" s="50" customFormat="1" ht="42.75">
      <c r="A31" s="436"/>
      <c r="B31" s="528"/>
      <c r="C31" s="529"/>
      <c r="D31" s="528"/>
      <c r="E31" s="444">
        <v>23000000</v>
      </c>
      <c r="F31" s="437" t="s">
        <v>706</v>
      </c>
    </row>
    <row r="32" spans="1:6" s="50" customFormat="1" ht="57">
      <c r="A32" s="436"/>
      <c r="B32" s="524"/>
      <c r="C32" s="522"/>
      <c r="D32" s="524"/>
      <c r="E32" s="446">
        <v>44000000</v>
      </c>
      <c r="F32" s="437" t="s">
        <v>708</v>
      </c>
    </row>
    <row r="33" spans="1:6" s="50" customFormat="1" ht="51">
      <c r="A33" s="436"/>
      <c r="B33" s="437" t="s">
        <v>709</v>
      </c>
      <c r="C33" s="442" t="s">
        <v>710</v>
      </c>
      <c r="D33" s="439" t="s">
        <v>654</v>
      </c>
      <c r="E33" s="444">
        <v>3000000</v>
      </c>
      <c r="F33" s="437" t="s">
        <v>711</v>
      </c>
    </row>
    <row r="34" spans="1:6" s="50" customFormat="1" ht="57">
      <c r="A34" s="436"/>
      <c r="B34" s="437" t="s">
        <v>712</v>
      </c>
      <c r="C34" s="442" t="s">
        <v>713</v>
      </c>
      <c r="D34" s="439" t="s">
        <v>654</v>
      </c>
      <c r="E34" s="444">
        <v>21051535.43</v>
      </c>
      <c r="F34" s="437" t="s">
        <v>714</v>
      </c>
    </row>
    <row r="35" spans="1:6" s="50" customFormat="1" ht="71.25">
      <c r="A35" s="436"/>
      <c r="B35" s="437" t="s">
        <v>715</v>
      </c>
      <c r="C35" s="438" t="s">
        <v>716</v>
      </c>
      <c r="D35" s="439" t="s">
        <v>654</v>
      </c>
      <c r="E35" s="440">
        <v>30000000</v>
      </c>
      <c r="F35" s="437" t="s">
        <v>717</v>
      </c>
    </row>
    <row r="36" spans="1:6" s="50" customFormat="1" ht="51">
      <c r="A36" s="436"/>
      <c r="B36" s="437" t="s">
        <v>718</v>
      </c>
      <c r="C36" s="438" t="s">
        <v>719</v>
      </c>
      <c r="D36" s="439" t="s">
        <v>654</v>
      </c>
      <c r="E36" s="440">
        <v>130000000</v>
      </c>
      <c r="F36" s="437" t="s">
        <v>720</v>
      </c>
    </row>
    <row r="37" spans="1:6" s="50" customFormat="1" ht="57">
      <c r="A37" s="436"/>
      <c r="B37" s="437" t="s">
        <v>721</v>
      </c>
      <c r="C37" s="438" t="s">
        <v>722</v>
      </c>
      <c r="D37" s="439" t="s">
        <v>654</v>
      </c>
      <c r="E37" s="440">
        <v>25000000</v>
      </c>
      <c r="F37" s="437" t="s">
        <v>723</v>
      </c>
    </row>
    <row r="38" spans="1:6" s="50" customFormat="1" ht="57">
      <c r="A38" s="436"/>
      <c r="B38" s="519" t="s">
        <v>724</v>
      </c>
      <c r="C38" s="521" t="s">
        <v>725</v>
      </c>
      <c r="D38" s="523" t="s">
        <v>654</v>
      </c>
      <c r="E38" s="440">
        <v>14169350</v>
      </c>
      <c r="F38" s="437" t="s">
        <v>726</v>
      </c>
    </row>
    <row r="39" spans="1:6" s="50" customFormat="1" ht="28.5">
      <c r="A39" s="436"/>
      <c r="B39" s="525"/>
      <c r="C39" s="529"/>
      <c r="D39" s="528"/>
      <c r="E39" s="440">
        <v>10000000</v>
      </c>
      <c r="F39" s="437" t="s">
        <v>727</v>
      </c>
    </row>
    <row r="40" spans="1:6" s="50" customFormat="1" ht="42.75">
      <c r="A40" s="436"/>
      <c r="B40" s="525"/>
      <c r="C40" s="529"/>
      <c r="D40" s="528"/>
      <c r="E40" s="440">
        <v>19148314.6</v>
      </c>
      <c r="F40" s="437" t="s">
        <v>728</v>
      </c>
    </row>
    <row r="41" spans="1:6" s="50" customFormat="1" ht="57">
      <c r="A41" s="436"/>
      <c r="B41" s="520"/>
      <c r="C41" s="522"/>
      <c r="D41" s="524"/>
      <c r="E41" s="444">
        <v>20000000</v>
      </c>
      <c r="F41" s="437" t="s">
        <v>729</v>
      </c>
    </row>
    <row r="42" spans="1:6" s="50" customFormat="1" ht="42.75" customHeight="1">
      <c r="A42" s="436"/>
      <c r="B42" s="519" t="s">
        <v>730</v>
      </c>
      <c r="C42" s="530" t="s">
        <v>731</v>
      </c>
      <c r="D42" s="523" t="s">
        <v>654</v>
      </c>
      <c r="E42" s="444">
        <v>6700000</v>
      </c>
      <c r="F42" s="437" t="s">
        <v>732</v>
      </c>
    </row>
    <row r="43" spans="1:6" s="50" customFormat="1" ht="42.75">
      <c r="A43" s="436"/>
      <c r="B43" s="520"/>
      <c r="C43" s="522"/>
      <c r="D43" s="524"/>
      <c r="E43" s="446">
        <v>3000000</v>
      </c>
      <c r="F43" s="437" t="s">
        <v>733</v>
      </c>
    </row>
    <row r="44" spans="1:6" s="50" customFormat="1" ht="42.75" customHeight="1">
      <c r="A44" s="436"/>
      <c r="B44" s="519" t="s">
        <v>734</v>
      </c>
      <c r="C44" s="521" t="s">
        <v>735</v>
      </c>
      <c r="D44" s="523" t="s">
        <v>654</v>
      </c>
      <c r="E44" s="440">
        <v>5200000</v>
      </c>
      <c r="F44" s="437" t="s">
        <v>736</v>
      </c>
    </row>
    <row r="45" spans="1:6" s="50" customFormat="1" ht="71.25">
      <c r="A45" s="436"/>
      <c r="B45" s="520"/>
      <c r="C45" s="522"/>
      <c r="D45" s="524"/>
      <c r="E45" s="440">
        <v>5000000</v>
      </c>
      <c r="F45" s="437" t="s">
        <v>737</v>
      </c>
    </row>
    <row r="46" spans="1:6" s="50" customFormat="1" ht="51">
      <c r="A46" s="436"/>
      <c r="B46" s="437" t="s">
        <v>738</v>
      </c>
      <c r="C46" s="438" t="s">
        <v>739</v>
      </c>
      <c r="D46" s="439" t="s">
        <v>654</v>
      </c>
      <c r="E46" s="440">
        <v>10500000</v>
      </c>
      <c r="F46" s="437" t="s">
        <v>740</v>
      </c>
    </row>
    <row r="47" spans="1:6" s="448" customFormat="1" ht="57">
      <c r="A47" s="436"/>
      <c r="B47" s="437" t="s">
        <v>741</v>
      </c>
      <c r="C47" s="438" t="s">
        <v>742</v>
      </c>
      <c r="D47" s="439" t="s">
        <v>654</v>
      </c>
      <c r="E47" s="447">
        <v>13000000</v>
      </c>
      <c r="F47" s="437" t="s">
        <v>743</v>
      </c>
    </row>
    <row r="48" spans="1:6" s="50" customFormat="1" ht="28.5" customHeight="1">
      <c r="A48" s="436"/>
      <c r="B48" s="519" t="s">
        <v>744</v>
      </c>
      <c r="C48" s="531" t="s">
        <v>745</v>
      </c>
      <c r="D48" s="523" t="s">
        <v>654</v>
      </c>
      <c r="E48" s="445">
        <v>13975981</v>
      </c>
      <c r="F48" s="437" t="s">
        <v>746</v>
      </c>
    </row>
    <row r="49" spans="1:6" s="50" customFormat="1" ht="42.75">
      <c r="A49" s="436"/>
      <c r="B49" s="520"/>
      <c r="C49" s="527"/>
      <c r="D49" s="524"/>
      <c r="E49" s="444">
        <v>20000000</v>
      </c>
      <c r="F49" s="437" t="s">
        <v>747</v>
      </c>
    </row>
    <row r="50" spans="1:6" s="50" customFormat="1" ht="42.75" customHeight="1">
      <c r="A50" s="436"/>
      <c r="B50" s="519" t="s">
        <v>748</v>
      </c>
      <c r="C50" s="521" t="s">
        <v>749</v>
      </c>
      <c r="D50" s="523" t="s">
        <v>654</v>
      </c>
      <c r="E50" s="440">
        <v>2000000</v>
      </c>
      <c r="F50" s="437" t="s">
        <v>750</v>
      </c>
    </row>
    <row r="51" spans="1:6" s="50" customFormat="1" ht="57">
      <c r="A51" s="436"/>
      <c r="B51" s="525"/>
      <c r="C51" s="529"/>
      <c r="D51" s="528"/>
      <c r="E51" s="440">
        <v>27500000</v>
      </c>
      <c r="F51" s="437" t="s">
        <v>751</v>
      </c>
    </row>
    <row r="52" spans="1:6" s="50" customFormat="1" ht="42.75">
      <c r="A52" s="436"/>
      <c r="B52" s="520"/>
      <c r="C52" s="522"/>
      <c r="D52" s="524"/>
      <c r="E52" s="440">
        <v>3000000</v>
      </c>
      <c r="F52" s="437" t="s">
        <v>752</v>
      </c>
    </row>
    <row r="53" spans="1:6" s="50" customFormat="1" ht="51">
      <c r="A53" s="436"/>
      <c r="B53" s="437" t="s">
        <v>753</v>
      </c>
      <c r="C53" s="438" t="s">
        <v>754</v>
      </c>
      <c r="D53" s="439" t="s">
        <v>654</v>
      </c>
      <c r="E53" s="440">
        <v>4000000</v>
      </c>
      <c r="F53" s="437" t="s">
        <v>755</v>
      </c>
    </row>
    <row r="54" spans="1:6" s="50" customFormat="1" ht="51">
      <c r="A54" s="436"/>
      <c r="B54" s="437" t="s">
        <v>756</v>
      </c>
      <c r="C54" s="438" t="s">
        <v>757</v>
      </c>
      <c r="D54" s="439" t="s">
        <v>654</v>
      </c>
      <c r="E54" s="440">
        <v>6000000</v>
      </c>
      <c r="F54" s="437" t="s">
        <v>758</v>
      </c>
    </row>
    <row r="55" spans="1:6" s="50" customFormat="1" ht="28.5" customHeight="1">
      <c r="A55" s="436"/>
      <c r="B55" s="519" t="s">
        <v>759</v>
      </c>
      <c r="C55" s="521" t="s">
        <v>760</v>
      </c>
      <c r="D55" s="523" t="s">
        <v>654</v>
      </c>
      <c r="E55" s="440">
        <v>12923004</v>
      </c>
      <c r="F55" s="437" t="s">
        <v>761</v>
      </c>
    </row>
    <row r="56" spans="1:6" s="50" customFormat="1" ht="28.5">
      <c r="A56" s="449"/>
      <c r="B56" s="525"/>
      <c r="C56" s="529"/>
      <c r="D56" s="528"/>
      <c r="E56" s="447">
        <v>60000000</v>
      </c>
      <c r="F56" s="437" t="s">
        <v>762</v>
      </c>
    </row>
    <row r="57" spans="1:6" s="50" customFormat="1" ht="57">
      <c r="A57" s="449"/>
      <c r="B57" s="520"/>
      <c r="C57" s="522"/>
      <c r="D57" s="524"/>
      <c r="E57" s="440">
        <v>20000000</v>
      </c>
      <c r="F57" s="437" t="s">
        <v>763</v>
      </c>
    </row>
    <row r="58" spans="1:6" s="50" customFormat="1" ht="51">
      <c r="A58" s="449"/>
      <c r="B58" s="437" t="s">
        <v>764</v>
      </c>
      <c r="C58" s="438" t="s">
        <v>765</v>
      </c>
      <c r="D58" s="439" t="s">
        <v>654</v>
      </c>
      <c r="E58" s="440">
        <v>4500000</v>
      </c>
      <c r="F58" s="437" t="s">
        <v>766</v>
      </c>
    </row>
    <row r="59" spans="1:6" s="50" customFormat="1" ht="57">
      <c r="A59" s="449"/>
      <c r="B59" s="519" t="s">
        <v>767</v>
      </c>
      <c r="C59" s="521" t="s">
        <v>768</v>
      </c>
      <c r="D59" s="439" t="s">
        <v>654</v>
      </c>
      <c r="E59" s="440">
        <v>5000000</v>
      </c>
      <c r="F59" s="437" t="s">
        <v>769</v>
      </c>
    </row>
    <row r="60" spans="1:6" s="50" customFormat="1" ht="51">
      <c r="A60" s="449"/>
      <c r="B60" s="525"/>
      <c r="C60" s="529"/>
      <c r="D60" s="439" t="s">
        <v>654</v>
      </c>
      <c r="E60" s="440">
        <v>12000000</v>
      </c>
      <c r="F60" s="437" t="s">
        <v>770</v>
      </c>
    </row>
    <row r="61" spans="1:6" s="50" customFormat="1" ht="42.75" customHeight="1">
      <c r="A61" s="449"/>
      <c r="B61" s="525"/>
      <c r="C61" s="529"/>
      <c r="D61" s="523" t="s">
        <v>654</v>
      </c>
      <c r="E61" s="440">
        <v>55000000</v>
      </c>
      <c r="F61" s="437" t="s">
        <v>771</v>
      </c>
    </row>
    <row r="62" spans="1:6" s="50" customFormat="1" ht="28.5">
      <c r="A62" s="436"/>
      <c r="B62" s="525"/>
      <c r="C62" s="529"/>
      <c r="D62" s="528"/>
      <c r="E62" s="440">
        <v>18000000</v>
      </c>
      <c r="F62" s="437" t="s">
        <v>772</v>
      </c>
    </row>
    <row r="63" spans="1:6" s="50" customFormat="1" ht="28.5">
      <c r="A63" s="436"/>
      <c r="B63" s="525"/>
      <c r="C63" s="529"/>
      <c r="D63" s="528"/>
      <c r="E63" s="440">
        <v>8000000</v>
      </c>
      <c r="F63" s="437" t="s">
        <v>773</v>
      </c>
    </row>
    <row r="64" spans="1:6" s="50" customFormat="1" ht="42.75">
      <c r="A64" s="436"/>
      <c r="B64" s="525"/>
      <c r="C64" s="529"/>
      <c r="D64" s="528"/>
      <c r="E64" s="444">
        <v>3000000</v>
      </c>
      <c r="F64" s="437" t="s">
        <v>774</v>
      </c>
    </row>
    <row r="65" spans="1:6" s="50" customFormat="1" ht="42.75">
      <c r="A65" s="436"/>
      <c r="B65" s="520"/>
      <c r="C65" s="522"/>
      <c r="D65" s="524"/>
      <c r="E65" s="444">
        <v>10000000</v>
      </c>
      <c r="F65" s="437" t="s">
        <v>775</v>
      </c>
    </row>
    <row r="66" spans="1:6" s="50" customFormat="1" ht="51">
      <c r="A66" s="436"/>
      <c r="B66" s="437" t="s">
        <v>776</v>
      </c>
      <c r="C66" s="442" t="s">
        <v>777</v>
      </c>
      <c r="D66" s="439" t="s">
        <v>654</v>
      </c>
      <c r="E66" s="445">
        <v>20000000</v>
      </c>
      <c r="F66" s="437" t="s">
        <v>778</v>
      </c>
    </row>
    <row r="67" spans="1:6" s="448" customFormat="1" ht="51">
      <c r="A67" s="436"/>
      <c r="B67" s="437" t="s">
        <v>779</v>
      </c>
      <c r="C67" s="438" t="s">
        <v>780</v>
      </c>
      <c r="D67" s="439" t="s">
        <v>654</v>
      </c>
      <c r="E67" s="440">
        <v>35000000</v>
      </c>
      <c r="F67" s="437" t="s">
        <v>781</v>
      </c>
    </row>
    <row r="68" spans="1:6" s="50" customFormat="1" ht="57">
      <c r="A68" s="436"/>
      <c r="B68" s="437" t="s">
        <v>782</v>
      </c>
      <c r="C68" s="438" t="s">
        <v>783</v>
      </c>
      <c r="D68" s="439" t="s">
        <v>654</v>
      </c>
      <c r="E68" s="440">
        <v>50000000</v>
      </c>
      <c r="F68" s="437" t="s">
        <v>784</v>
      </c>
    </row>
    <row r="69" spans="1:6" s="50" customFormat="1" ht="51">
      <c r="A69" s="436"/>
      <c r="B69" s="437" t="s">
        <v>785</v>
      </c>
      <c r="C69" s="442" t="s">
        <v>786</v>
      </c>
      <c r="D69" s="439" t="s">
        <v>654</v>
      </c>
      <c r="E69" s="444">
        <v>65000000</v>
      </c>
      <c r="F69" s="437" t="s">
        <v>787</v>
      </c>
    </row>
    <row r="70" spans="1:6" s="50" customFormat="1" ht="71.25">
      <c r="A70" s="436"/>
      <c r="B70" s="437" t="s">
        <v>788</v>
      </c>
      <c r="C70" s="442" t="s">
        <v>789</v>
      </c>
      <c r="D70" s="439" t="s">
        <v>654</v>
      </c>
      <c r="E70" s="445">
        <v>30000000</v>
      </c>
      <c r="F70" s="437" t="s">
        <v>790</v>
      </c>
    </row>
    <row r="71" spans="1:6" s="50" customFormat="1" ht="51">
      <c r="A71" s="436"/>
      <c r="B71" s="437" t="s">
        <v>791</v>
      </c>
      <c r="C71" s="442" t="s">
        <v>792</v>
      </c>
      <c r="D71" s="439" t="s">
        <v>654</v>
      </c>
      <c r="E71" s="444">
        <v>9485216</v>
      </c>
      <c r="F71" s="437" t="s">
        <v>793</v>
      </c>
    </row>
    <row r="72" spans="1:6" s="50" customFormat="1" ht="57">
      <c r="A72" s="436"/>
      <c r="B72" s="519" t="s">
        <v>794</v>
      </c>
      <c r="C72" s="521" t="s">
        <v>795</v>
      </c>
      <c r="D72" s="439" t="s">
        <v>654</v>
      </c>
      <c r="E72" s="440">
        <v>10000000</v>
      </c>
      <c r="F72" s="437" t="s">
        <v>796</v>
      </c>
    </row>
    <row r="73" spans="1:6" s="50" customFormat="1" ht="42.75" customHeight="1">
      <c r="A73" s="436"/>
      <c r="B73" s="528"/>
      <c r="C73" s="529"/>
      <c r="D73" s="523" t="s">
        <v>654</v>
      </c>
      <c r="E73" s="445">
        <v>24640464.2</v>
      </c>
      <c r="F73" s="437" t="s">
        <v>797</v>
      </c>
    </row>
    <row r="74" spans="1:6" s="50" customFormat="1" ht="42.75">
      <c r="A74" s="436"/>
      <c r="B74" s="528"/>
      <c r="C74" s="529"/>
      <c r="D74" s="528"/>
      <c r="E74" s="444">
        <v>45000000</v>
      </c>
      <c r="F74" s="437" t="s">
        <v>798</v>
      </c>
    </row>
    <row r="75" spans="1:6" s="50" customFormat="1" ht="57">
      <c r="A75" s="436"/>
      <c r="B75" s="528"/>
      <c r="C75" s="529"/>
      <c r="D75" s="528"/>
      <c r="E75" s="450">
        <v>25000000</v>
      </c>
      <c r="F75" s="437" t="s">
        <v>799</v>
      </c>
    </row>
    <row r="76" spans="1:6" s="50" customFormat="1" ht="42.75">
      <c r="A76" s="436"/>
      <c r="B76" s="528"/>
      <c r="C76" s="529"/>
      <c r="D76" s="528"/>
      <c r="E76" s="447">
        <v>110000000</v>
      </c>
      <c r="F76" s="437" t="s">
        <v>800</v>
      </c>
    </row>
    <row r="77" spans="1:6" s="50" customFormat="1" ht="57">
      <c r="A77" s="436"/>
      <c r="B77" s="524"/>
      <c r="C77" s="522"/>
      <c r="D77" s="524"/>
      <c r="E77" s="444">
        <v>25000000</v>
      </c>
      <c r="F77" s="437" t="s">
        <v>801</v>
      </c>
    </row>
    <row r="78" spans="1:6" s="50" customFormat="1" ht="51">
      <c r="A78" s="436"/>
      <c r="B78" s="437" t="s">
        <v>802</v>
      </c>
      <c r="C78" s="451" t="s">
        <v>803</v>
      </c>
      <c r="D78" s="439" t="s">
        <v>654</v>
      </c>
      <c r="E78" s="444">
        <v>14000000</v>
      </c>
      <c r="F78" s="437" t="s">
        <v>804</v>
      </c>
    </row>
    <row r="79" spans="1:6" s="50" customFormat="1" ht="51">
      <c r="A79" s="436"/>
      <c r="B79" s="437" t="s">
        <v>805</v>
      </c>
      <c r="C79" s="442" t="s">
        <v>806</v>
      </c>
      <c r="D79" s="439" t="s">
        <v>654</v>
      </c>
      <c r="E79" s="445">
        <v>75000000</v>
      </c>
      <c r="F79" s="437" t="s">
        <v>807</v>
      </c>
    </row>
    <row r="80" spans="1:6" s="50" customFormat="1" ht="280.5">
      <c r="A80" s="436"/>
      <c r="B80" s="437" t="s">
        <v>808</v>
      </c>
      <c r="C80" s="438" t="s">
        <v>809</v>
      </c>
      <c r="D80" s="443" t="s">
        <v>810</v>
      </c>
      <c r="E80" s="440">
        <v>30000000</v>
      </c>
      <c r="F80" s="437" t="s">
        <v>811</v>
      </c>
    </row>
    <row r="81" spans="1:6" s="50" customFormat="1" ht="51">
      <c r="A81" s="436"/>
      <c r="B81" s="437" t="s">
        <v>812</v>
      </c>
      <c r="C81" s="438" t="s">
        <v>813</v>
      </c>
      <c r="D81" s="439" t="s">
        <v>654</v>
      </c>
      <c r="E81" s="440">
        <v>27000000</v>
      </c>
      <c r="F81" s="437" t="s">
        <v>814</v>
      </c>
    </row>
    <row r="82" spans="1:6" s="50" customFormat="1" ht="255">
      <c r="A82" s="436"/>
      <c r="B82" s="437" t="s">
        <v>815</v>
      </c>
      <c r="C82" s="438" t="s">
        <v>816</v>
      </c>
      <c r="D82" s="443" t="s">
        <v>817</v>
      </c>
      <c r="E82" s="440">
        <v>26382637.05</v>
      </c>
      <c r="F82" s="437" t="s">
        <v>818</v>
      </c>
    </row>
    <row r="83" spans="1:6" s="50" customFormat="1" ht="57">
      <c r="A83" s="436"/>
      <c r="B83" s="441" t="s">
        <v>819</v>
      </c>
      <c r="C83" s="438" t="s">
        <v>820</v>
      </c>
      <c r="D83" s="439" t="s">
        <v>654</v>
      </c>
      <c r="E83" s="452">
        <v>11000000</v>
      </c>
      <c r="F83" s="437" t="s">
        <v>821</v>
      </c>
    </row>
    <row r="84" spans="1:6" s="50" customFormat="1" ht="255">
      <c r="A84" s="449"/>
      <c r="B84" s="437" t="s">
        <v>822</v>
      </c>
      <c r="C84" s="438" t="s">
        <v>823</v>
      </c>
      <c r="D84" s="439" t="s">
        <v>658</v>
      </c>
      <c r="E84" s="440">
        <v>5330000</v>
      </c>
      <c r="F84" s="437" t="s">
        <v>824</v>
      </c>
    </row>
    <row r="85" spans="1:6" ht="51">
      <c r="A85" s="453" t="s">
        <v>825</v>
      </c>
      <c r="B85" s="454" t="s">
        <v>826</v>
      </c>
      <c r="C85" s="455"/>
      <c r="D85" s="434"/>
      <c r="E85" s="435">
        <f>SUM(E86:E102)</f>
        <v>273000000</v>
      </c>
      <c r="F85" s="434"/>
    </row>
    <row r="86" spans="1:6" s="50" customFormat="1" ht="42.75">
      <c r="A86" s="436"/>
      <c r="B86" s="437" t="s">
        <v>827</v>
      </c>
      <c r="C86" s="438" t="s">
        <v>828</v>
      </c>
      <c r="D86" s="532" t="s">
        <v>829</v>
      </c>
      <c r="E86" s="440">
        <v>15000000</v>
      </c>
      <c r="F86" s="437" t="s">
        <v>830</v>
      </c>
    </row>
    <row r="87" spans="1:6" s="50" customFormat="1" ht="42.75">
      <c r="A87" s="436"/>
      <c r="B87" s="437" t="s">
        <v>831</v>
      </c>
      <c r="C87" s="438" t="s">
        <v>832</v>
      </c>
      <c r="D87" s="533"/>
      <c r="E87" s="440">
        <v>8000000</v>
      </c>
      <c r="F87" s="437" t="s">
        <v>833</v>
      </c>
    </row>
    <row r="88" spans="1:6" s="50" customFormat="1" ht="42.75">
      <c r="A88" s="436"/>
      <c r="B88" s="437" t="s">
        <v>834</v>
      </c>
      <c r="C88" s="438" t="s">
        <v>835</v>
      </c>
      <c r="D88" s="533"/>
      <c r="E88" s="440">
        <v>18000000</v>
      </c>
      <c r="F88" s="437" t="s">
        <v>836</v>
      </c>
    </row>
    <row r="89" spans="1:6" s="50" customFormat="1" ht="42.75">
      <c r="A89" s="436"/>
      <c r="B89" s="437" t="s">
        <v>837</v>
      </c>
      <c r="C89" s="438" t="s">
        <v>838</v>
      </c>
      <c r="D89" s="533"/>
      <c r="E89" s="440">
        <v>10000000</v>
      </c>
      <c r="F89" s="437" t="s">
        <v>839</v>
      </c>
    </row>
    <row r="90" spans="1:6" s="50" customFormat="1" ht="57">
      <c r="A90" s="436"/>
      <c r="B90" s="437" t="s">
        <v>840</v>
      </c>
      <c r="C90" s="438" t="s">
        <v>841</v>
      </c>
      <c r="D90" s="533"/>
      <c r="E90" s="440">
        <v>25000000</v>
      </c>
      <c r="F90" s="437" t="s">
        <v>842</v>
      </c>
    </row>
    <row r="91" spans="1:6" s="50" customFormat="1" ht="42.75">
      <c r="A91" s="436"/>
      <c r="B91" s="437" t="s">
        <v>843</v>
      </c>
      <c r="C91" s="438" t="s">
        <v>844</v>
      </c>
      <c r="D91" s="533"/>
      <c r="E91" s="440">
        <v>3000000</v>
      </c>
      <c r="F91" s="437" t="s">
        <v>845</v>
      </c>
    </row>
    <row r="92" spans="1:6" s="50" customFormat="1" ht="28.5">
      <c r="A92" s="436"/>
      <c r="B92" s="437" t="s">
        <v>846</v>
      </c>
      <c r="C92" s="438" t="s">
        <v>847</v>
      </c>
      <c r="D92" s="533"/>
      <c r="E92" s="440">
        <v>8000000</v>
      </c>
      <c r="F92" s="437" t="s">
        <v>848</v>
      </c>
    </row>
    <row r="93" spans="1:6" s="50" customFormat="1" ht="57">
      <c r="A93" s="436"/>
      <c r="B93" s="437" t="s">
        <v>849</v>
      </c>
      <c r="C93" s="438" t="s">
        <v>850</v>
      </c>
      <c r="D93" s="533"/>
      <c r="E93" s="440">
        <v>25000000</v>
      </c>
      <c r="F93" s="437" t="s">
        <v>851</v>
      </c>
    </row>
    <row r="94" spans="1:6" s="50" customFormat="1" ht="99.75">
      <c r="A94" s="436"/>
      <c r="B94" s="437" t="s">
        <v>852</v>
      </c>
      <c r="C94" s="438" t="s">
        <v>853</v>
      </c>
      <c r="D94" s="533"/>
      <c r="E94" s="440">
        <v>10000000</v>
      </c>
      <c r="F94" s="437" t="s">
        <v>854</v>
      </c>
    </row>
    <row r="95" spans="1:6" s="50" customFormat="1" ht="42.75">
      <c r="A95" s="436"/>
      <c r="B95" s="437" t="s">
        <v>855</v>
      </c>
      <c r="C95" s="438" t="s">
        <v>856</v>
      </c>
      <c r="D95" s="533"/>
      <c r="E95" s="440">
        <v>30000000</v>
      </c>
      <c r="F95" s="437" t="s">
        <v>857</v>
      </c>
    </row>
    <row r="96" spans="1:6" s="50" customFormat="1" ht="57">
      <c r="A96" s="436"/>
      <c r="B96" s="437" t="s">
        <v>858</v>
      </c>
      <c r="C96" s="438" t="s">
        <v>859</v>
      </c>
      <c r="D96" s="533"/>
      <c r="E96" s="440">
        <v>25000000</v>
      </c>
      <c r="F96" s="437" t="s">
        <v>860</v>
      </c>
    </row>
    <row r="97" spans="1:6" s="50" customFormat="1" ht="28.5">
      <c r="A97" s="436"/>
      <c r="B97" s="437" t="s">
        <v>861</v>
      </c>
      <c r="C97" s="438" t="s">
        <v>862</v>
      </c>
      <c r="D97" s="533"/>
      <c r="E97" s="440">
        <v>8000000</v>
      </c>
      <c r="F97" s="437" t="s">
        <v>863</v>
      </c>
    </row>
    <row r="98" spans="1:6" s="50" customFormat="1" ht="28.5">
      <c r="A98" s="436"/>
      <c r="B98" s="437" t="s">
        <v>864</v>
      </c>
      <c r="C98" s="438" t="s">
        <v>865</v>
      </c>
      <c r="D98" s="533"/>
      <c r="E98" s="440">
        <v>10000000</v>
      </c>
      <c r="F98" s="437" t="s">
        <v>866</v>
      </c>
    </row>
    <row r="99" spans="1:6" s="50" customFormat="1" ht="42.75">
      <c r="A99" s="436"/>
      <c r="B99" s="437" t="s">
        <v>867</v>
      </c>
      <c r="C99" s="442" t="s">
        <v>868</v>
      </c>
      <c r="D99" s="533"/>
      <c r="E99" s="444">
        <v>3000000</v>
      </c>
      <c r="F99" s="437" t="s">
        <v>869</v>
      </c>
    </row>
    <row r="100" spans="1:6" s="50" customFormat="1" ht="42.75">
      <c r="A100" s="436"/>
      <c r="B100" s="437" t="s">
        <v>870</v>
      </c>
      <c r="C100" s="442" t="s">
        <v>871</v>
      </c>
      <c r="D100" s="533"/>
      <c r="E100" s="444">
        <v>20000000</v>
      </c>
      <c r="F100" s="437" t="s">
        <v>872</v>
      </c>
    </row>
    <row r="101" spans="1:6" s="50" customFormat="1" ht="57">
      <c r="A101" s="436"/>
      <c r="B101" s="437" t="s">
        <v>873</v>
      </c>
      <c r="C101" s="442" t="s">
        <v>874</v>
      </c>
      <c r="D101" s="533"/>
      <c r="E101" s="444">
        <v>10000000</v>
      </c>
      <c r="F101" s="437" t="s">
        <v>875</v>
      </c>
    </row>
    <row r="102" spans="1:6" s="50" customFormat="1" ht="42.75">
      <c r="A102" s="436"/>
      <c r="B102" s="437" t="s">
        <v>876</v>
      </c>
      <c r="C102" s="456" t="s">
        <v>877</v>
      </c>
      <c r="D102" s="533"/>
      <c r="E102" s="444">
        <v>45000000</v>
      </c>
      <c r="F102" s="437" t="s">
        <v>878</v>
      </c>
    </row>
    <row r="103" spans="1:6" s="461" customFormat="1" ht="18.75" customHeight="1">
      <c r="A103" s="457"/>
      <c r="B103" s="458" t="s">
        <v>4</v>
      </c>
      <c r="C103" s="459"/>
      <c r="D103" s="459"/>
      <c r="E103" s="460">
        <f>SUM(E8+E85)</f>
        <v>2123645216.31</v>
      </c>
      <c r="F103" s="460"/>
    </row>
    <row r="104" spans="1:6" s="12" customFormat="1" ht="12.75">
      <c r="A104" s="462" t="s">
        <v>879</v>
      </c>
      <c r="B104" s="36"/>
      <c r="C104" s="36"/>
      <c r="D104" s="36"/>
      <c r="E104" s="463"/>
      <c r="F104" s="464"/>
    </row>
    <row r="105" spans="1:6" s="12" customFormat="1" ht="18" customHeight="1">
      <c r="A105" s="462" t="s">
        <v>880</v>
      </c>
      <c r="B105" s="36"/>
      <c r="C105" s="36"/>
      <c r="D105" s="36"/>
      <c r="E105" s="463"/>
      <c r="F105" s="464"/>
    </row>
    <row r="106" spans="1:6" s="12" customFormat="1" ht="12.75">
      <c r="A106" s="462"/>
      <c r="B106" s="36"/>
      <c r="C106" s="36"/>
      <c r="D106" s="36"/>
      <c r="E106" s="465"/>
      <c r="F106" s="36"/>
    </row>
    <row r="107" ht="12.75">
      <c r="F107"/>
    </row>
    <row r="108" ht="12.75">
      <c r="F108"/>
    </row>
    <row r="109" ht="12.75">
      <c r="F109"/>
    </row>
    <row r="110" ht="12.75">
      <c r="F110"/>
    </row>
    <row r="111" ht="12.75">
      <c r="F111"/>
    </row>
    <row r="112" ht="12.75">
      <c r="F112"/>
    </row>
    <row r="113" ht="12.75">
      <c r="F113"/>
    </row>
    <row r="114" ht="12.75">
      <c r="F114"/>
    </row>
    <row r="115" ht="12.75">
      <c r="F115"/>
    </row>
    <row r="116" ht="12.75">
      <c r="F116"/>
    </row>
    <row r="117" ht="12.75">
      <c r="F117"/>
    </row>
    <row r="118" ht="12.75">
      <c r="F118"/>
    </row>
    <row r="119" ht="12.75">
      <c r="F119"/>
    </row>
    <row r="120" ht="12.75">
      <c r="F120"/>
    </row>
    <row r="121" ht="12.75">
      <c r="F121"/>
    </row>
    <row r="122" ht="12.75">
      <c r="F122"/>
    </row>
    <row r="123" ht="12.75">
      <c r="F123"/>
    </row>
    <row r="124" ht="12.75">
      <c r="F124"/>
    </row>
    <row r="125" ht="12.75">
      <c r="F125"/>
    </row>
    <row r="126" ht="12.75">
      <c r="F126"/>
    </row>
    <row r="127" ht="12.75">
      <c r="F127"/>
    </row>
    <row r="128" ht="12.75">
      <c r="F128"/>
    </row>
    <row r="129" ht="12.75">
      <c r="F129"/>
    </row>
    <row r="130" ht="12.75">
      <c r="F130"/>
    </row>
    <row r="131" ht="12.75">
      <c r="F131"/>
    </row>
    <row r="132" ht="12.75">
      <c r="F132"/>
    </row>
    <row r="133" ht="12.75">
      <c r="F133"/>
    </row>
    <row r="134" ht="12.75">
      <c r="F134"/>
    </row>
    <row r="135" ht="12.75">
      <c r="F135"/>
    </row>
    <row r="136" ht="12.75">
      <c r="F136"/>
    </row>
    <row r="137" ht="12.75">
      <c r="F137"/>
    </row>
    <row r="138" ht="12.75">
      <c r="F138"/>
    </row>
    <row r="139" ht="12.75">
      <c r="F139"/>
    </row>
    <row r="140" ht="12.75">
      <c r="F140"/>
    </row>
    <row r="141" ht="12.75">
      <c r="F141"/>
    </row>
    <row r="142" ht="12.75">
      <c r="F142"/>
    </row>
    <row r="143" ht="12.75">
      <c r="F143"/>
    </row>
    <row r="144" ht="12.75">
      <c r="F144"/>
    </row>
    <row r="145" ht="12.75">
      <c r="F145"/>
    </row>
    <row r="146" ht="12.75">
      <c r="F146"/>
    </row>
    <row r="147" ht="12.75">
      <c r="F147"/>
    </row>
    <row r="148" ht="12.75">
      <c r="F148"/>
    </row>
    <row r="149" ht="12.75">
      <c r="F149"/>
    </row>
    <row r="150" ht="12.75">
      <c r="F150"/>
    </row>
    <row r="151" ht="12.75">
      <c r="F151"/>
    </row>
    <row r="152" ht="12.75">
      <c r="F152"/>
    </row>
    <row r="153" ht="12.75">
      <c r="F153"/>
    </row>
    <row r="154" ht="12.75">
      <c r="F154"/>
    </row>
    <row r="155" ht="12.75">
      <c r="F155"/>
    </row>
    <row r="156" ht="12.75">
      <c r="F156"/>
    </row>
    <row r="157" ht="12.75">
      <c r="F157"/>
    </row>
    <row r="158" ht="12.75">
      <c r="F158"/>
    </row>
    <row r="159" ht="12.75">
      <c r="F159"/>
    </row>
    <row r="160" ht="12.75">
      <c r="F160"/>
    </row>
    <row r="161" ht="12.75">
      <c r="F161"/>
    </row>
    <row r="162" ht="12.75">
      <c r="F162"/>
    </row>
    <row r="163" ht="12.75">
      <c r="F163"/>
    </row>
    <row r="164" ht="12.75">
      <c r="F164"/>
    </row>
    <row r="165" ht="12.75">
      <c r="F165"/>
    </row>
    <row r="166" ht="12.75">
      <c r="F166"/>
    </row>
    <row r="167" ht="12.75">
      <c r="F167"/>
    </row>
    <row r="168" ht="12.75">
      <c r="F168"/>
    </row>
    <row r="169" ht="12.75">
      <c r="F169"/>
    </row>
    <row r="170" ht="12.75">
      <c r="F170"/>
    </row>
    <row r="171" ht="12.75">
      <c r="F171"/>
    </row>
    <row r="172" ht="12.75">
      <c r="F172"/>
    </row>
    <row r="173" ht="12.75">
      <c r="F173"/>
    </row>
    <row r="174" ht="12.75">
      <c r="F174"/>
    </row>
    <row r="175" ht="12.75">
      <c r="F175"/>
    </row>
    <row r="176" ht="12.75">
      <c r="F176"/>
    </row>
    <row r="177" ht="12.75">
      <c r="F177"/>
    </row>
    <row r="178" ht="12.75">
      <c r="F178"/>
    </row>
    <row r="179" ht="12.75">
      <c r="F179"/>
    </row>
    <row r="180" ht="12.75">
      <c r="F180"/>
    </row>
    <row r="181" ht="12.75">
      <c r="F181"/>
    </row>
    <row r="182" ht="12.75">
      <c r="F182"/>
    </row>
    <row r="183" ht="12.75">
      <c r="F183"/>
    </row>
    <row r="184" ht="12.75">
      <c r="F184"/>
    </row>
    <row r="185" ht="12.75">
      <c r="F185"/>
    </row>
    <row r="186" ht="12.75">
      <c r="F186"/>
    </row>
    <row r="187" ht="12.75">
      <c r="F187"/>
    </row>
    <row r="188" ht="12.75">
      <c r="F188"/>
    </row>
    <row r="189" ht="12.75">
      <c r="F189"/>
    </row>
    <row r="190" ht="12.75">
      <c r="F190"/>
    </row>
    <row r="191" ht="12.75">
      <c r="F191"/>
    </row>
    <row r="192" ht="12.75">
      <c r="F192"/>
    </row>
    <row r="193" ht="12.75">
      <c r="F193"/>
    </row>
    <row r="194" ht="12.75">
      <c r="F194"/>
    </row>
    <row r="195" ht="12.75">
      <c r="F195"/>
    </row>
    <row r="196" ht="12.75">
      <c r="F196"/>
    </row>
    <row r="197" ht="12.75">
      <c r="F197"/>
    </row>
    <row r="198" ht="12.75">
      <c r="F198"/>
    </row>
    <row r="199" ht="12.75">
      <c r="F199"/>
    </row>
    <row r="200" ht="12.75">
      <c r="F200"/>
    </row>
    <row r="201" ht="12.75">
      <c r="F201"/>
    </row>
    <row r="202" ht="12.75">
      <c r="F202"/>
    </row>
    <row r="203" ht="12.75">
      <c r="F203"/>
    </row>
    <row r="204" ht="12.75">
      <c r="F204"/>
    </row>
    <row r="205" ht="12.75">
      <c r="F205"/>
    </row>
    <row r="206" ht="12.75">
      <c r="F206"/>
    </row>
    <row r="207" ht="12.75">
      <c r="F207"/>
    </row>
    <row r="208" ht="12.75">
      <c r="F208"/>
    </row>
    <row r="209" ht="12.75">
      <c r="F209"/>
    </row>
    <row r="210" ht="12.75">
      <c r="F210"/>
    </row>
    <row r="211" ht="12.75">
      <c r="F211"/>
    </row>
    <row r="212" ht="12.75">
      <c r="F212"/>
    </row>
    <row r="213" ht="12.75">
      <c r="F213"/>
    </row>
    <row r="214" ht="12.75">
      <c r="F214"/>
    </row>
    <row r="215" ht="12.75">
      <c r="F215"/>
    </row>
    <row r="216" ht="12.75">
      <c r="F216"/>
    </row>
    <row r="217" ht="12.75">
      <c r="F217"/>
    </row>
    <row r="218" ht="12.75">
      <c r="F218"/>
    </row>
    <row r="219" ht="12.75">
      <c r="F219"/>
    </row>
    <row r="220" ht="12.75">
      <c r="F220"/>
    </row>
    <row r="221" ht="12.75">
      <c r="F221"/>
    </row>
    <row r="222" ht="12.75">
      <c r="F222"/>
    </row>
    <row r="223" ht="12.75">
      <c r="F223"/>
    </row>
    <row r="224" ht="12.75">
      <c r="F224"/>
    </row>
    <row r="225" ht="12.75">
      <c r="F225"/>
    </row>
    <row r="226" ht="12.75">
      <c r="F226"/>
    </row>
    <row r="227" ht="12.75">
      <c r="F227"/>
    </row>
    <row r="228" ht="12.75">
      <c r="F228"/>
    </row>
    <row r="229" ht="12.75">
      <c r="F229"/>
    </row>
    <row r="230" ht="12.75">
      <c r="F230"/>
    </row>
    <row r="231" ht="12.75">
      <c r="F231"/>
    </row>
    <row r="232" ht="12.75">
      <c r="F232"/>
    </row>
    <row r="233" ht="12.75">
      <c r="F233"/>
    </row>
    <row r="234" ht="12.75">
      <c r="F234"/>
    </row>
    <row r="235" ht="12.75">
      <c r="F235"/>
    </row>
    <row r="236" ht="12.75">
      <c r="F236"/>
    </row>
    <row r="237" ht="12.75">
      <c r="F237"/>
    </row>
    <row r="238" ht="12.75">
      <c r="F238"/>
    </row>
    <row r="239" ht="12.75">
      <c r="F239"/>
    </row>
    <row r="240" ht="12.75">
      <c r="F240"/>
    </row>
    <row r="241" ht="12.75">
      <c r="F241"/>
    </row>
    <row r="242" ht="12.75">
      <c r="F242"/>
    </row>
    <row r="243" ht="12.75">
      <c r="F243"/>
    </row>
    <row r="244" ht="12.75">
      <c r="F244"/>
    </row>
    <row r="245" ht="12.75">
      <c r="F245"/>
    </row>
    <row r="246" ht="12.75">
      <c r="F246"/>
    </row>
    <row r="247" ht="12.75">
      <c r="F247"/>
    </row>
    <row r="248" ht="12.75">
      <c r="F248"/>
    </row>
    <row r="249" ht="12.75">
      <c r="F249"/>
    </row>
    <row r="250" ht="12.75">
      <c r="F250"/>
    </row>
    <row r="251" ht="12.75">
      <c r="F251"/>
    </row>
    <row r="252" ht="12.75">
      <c r="F252"/>
    </row>
    <row r="253" ht="12.75">
      <c r="F253"/>
    </row>
    <row r="254" ht="12.75">
      <c r="F254"/>
    </row>
    <row r="255" ht="12.75">
      <c r="F255"/>
    </row>
    <row r="256" ht="12.75">
      <c r="F256"/>
    </row>
    <row r="257" ht="12.75">
      <c r="F257"/>
    </row>
    <row r="258" ht="12.75">
      <c r="F258"/>
    </row>
    <row r="259" ht="12.75">
      <c r="F259"/>
    </row>
    <row r="260" ht="12.75">
      <c r="F260"/>
    </row>
    <row r="261" ht="12.75">
      <c r="F261"/>
    </row>
    <row r="262" ht="12.75">
      <c r="F262"/>
    </row>
    <row r="263" ht="12.75">
      <c r="F263"/>
    </row>
    <row r="264" ht="12.75">
      <c r="F264"/>
    </row>
    <row r="265" ht="12.75">
      <c r="F265"/>
    </row>
    <row r="266" ht="12.75">
      <c r="F266"/>
    </row>
    <row r="267" ht="12.75">
      <c r="F267"/>
    </row>
    <row r="268" ht="12.75">
      <c r="F268"/>
    </row>
    <row r="269" ht="12.75">
      <c r="F269"/>
    </row>
    <row r="270" ht="12.75">
      <c r="F270"/>
    </row>
    <row r="271" ht="12.75">
      <c r="F271"/>
    </row>
    <row r="272" ht="12.75">
      <c r="F272"/>
    </row>
    <row r="273" ht="12.75">
      <c r="F273"/>
    </row>
    <row r="274" ht="12.75">
      <c r="F274"/>
    </row>
    <row r="275" ht="12.75">
      <c r="F275"/>
    </row>
    <row r="276" ht="12.75">
      <c r="F276"/>
    </row>
    <row r="277" ht="12.75">
      <c r="F277"/>
    </row>
    <row r="278" ht="12.75">
      <c r="F278"/>
    </row>
    <row r="279" ht="12.75">
      <c r="F279"/>
    </row>
    <row r="280" ht="12.75">
      <c r="F280"/>
    </row>
    <row r="281" ht="12.75">
      <c r="F281"/>
    </row>
    <row r="282" ht="12.75">
      <c r="F282"/>
    </row>
    <row r="283" ht="12.75">
      <c r="F283"/>
    </row>
    <row r="284" ht="12.75">
      <c r="F284"/>
    </row>
    <row r="285" ht="12.75">
      <c r="F285"/>
    </row>
    <row r="286" ht="12.75">
      <c r="F286"/>
    </row>
    <row r="287" ht="12.75">
      <c r="F287"/>
    </row>
    <row r="288" ht="12.75">
      <c r="F288"/>
    </row>
    <row r="289" ht="12.75">
      <c r="F289"/>
    </row>
    <row r="290" ht="12.75">
      <c r="F290"/>
    </row>
    <row r="291" ht="12.75">
      <c r="F291"/>
    </row>
    <row r="292" ht="12.75">
      <c r="F292"/>
    </row>
    <row r="293" ht="12.75">
      <c r="F293"/>
    </row>
    <row r="294" ht="12.75">
      <c r="F294"/>
    </row>
    <row r="295" ht="12.75">
      <c r="F295"/>
    </row>
    <row r="296" ht="12.75">
      <c r="F296"/>
    </row>
    <row r="297" ht="12.75">
      <c r="F297"/>
    </row>
    <row r="298" ht="12.75">
      <c r="F298"/>
    </row>
    <row r="299" ht="12.75">
      <c r="F299"/>
    </row>
    <row r="300" ht="12.75">
      <c r="F300"/>
    </row>
    <row r="301" ht="12.75">
      <c r="F301"/>
    </row>
    <row r="302" ht="12.75">
      <c r="F302"/>
    </row>
    <row r="303" ht="12.75">
      <c r="F303"/>
    </row>
    <row r="304" ht="12.75">
      <c r="F304"/>
    </row>
    <row r="305" ht="12.75">
      <c r="F305"/>
    </row>
    <row r="306" ht="12.75">
      <c r="F306"/>
    </row>
    <row r="307" ht="12.75">
      <c r="F307"/>
    </row>
    <row r="308" ht="12.75">
      <c r="F308"/>
    </row>
    <row r="309" ht="12.75">
      <c r="F309"/>
    </row>
    <row r="310" ht="12.75">
      <c r="F310"/>
    </row>
    <row r="311" ht="12.75">
      <c r="F311"/>
    </row>
    <row r="312" ht="12.75">
      <c r="F312"/>
    </row>
    <row r="313" ht="12.75">
      <c r="F313"/>
    </row>
    <row r="314" ht="12.75">
      <c r="F314"/>
    </row>
    <row r="315" ht="12.75">
      <c r="F315"/>
    </row>
    <row r="316" ht="12.75">
      <c r="F316"/>
    </row>
    <row r="317" ht="12.75">
      <c r="F317"/>
    </row>
    <row r="318" ht="12.75">
      <c r="F318"/>
    </row>
    <row r="319" ht="12.75">
      <c r="F319"/>
    </row>
    <row r="320" ht="12.75">
      <c r="F320"/>
    </row>
    <row r="321" ht="12.75">
      <c r="F321"/>
    </row>
    <row r="322" ht="12.75">
      <c r="F322"/>
    </row>
    <row r="323" ht="12.75">
      <c r="F323"/>
    </row>
    <row r="324" ht="12.75">
      <c r="F324"/>
    </row>
    <row r="325" ht="12.75">
      <c r="F325"/>
    </row>
    <row r="326" ht="12.75">
      <c r="F326"/>
    </row>
    <row r="327" ht="12.75">
      <c r="F327"/>
    </row>
    <row r="328" ht="12.75">
      <c r="F328"/>
    </row>
    <row r="329" ht="12.75">
      <c r="F329"/>
    </row>
    <row r="330" ht="12.75">
      <c r="F330"/>
    </row>
    <row r="331" ht="12.75">
      <c r="F331"/>
    </row>
    <row r="332" ht="12.75">
      <c r="F332"/>
    </row>
    <row r="333" ht="12.75">
      <c r="F333"/>
    </row>
    <row r="334" ht="12.75">
      <c r="F334"/>
    </row>
    <row r="335" ht="12.75">
      <c r="F335"/>
    </row>
    <row r="336" ht="12.75">
      <c r="F336"/>
    </row>
    <row r="337" ht="12.75">
      <c r="F337"/>
    </row>
    <row r="338" ht="12.75">
      <c r="F338"/>
    </row>
    <row r="339" ht="12.75">
      <c r="F339"/>
    </row>
    <row r="340" ht="12.75">
      <c r="F340"/>
    </row>
    <row r="341" ht="12.75">
      <c r="F341"/>
    </row>
    <row r="342" ht="12.75">
      <c r="F342"/>
    </row>
    <row r="343" ht="12.75">
      <c r="F343"/>
    </row>
    <row r="344" ht="12.75">
      <c r="F344"/>
    </row>
    <row r="345" ht="12.75">
      <c r="F345"/>
    </row>
    <row r="346" ht="12.75">
      <c r="F346"/>
    </row>
    <row r="347" ht="12.75">
      <c r="F347"/>
    </row>
    <row r="348" ht="12.75">
      <c r="F348"/>
    </row>
    <row r="349" ht="12.75">
      <c r="F349"/>
    </row>
    <row r="350" ht="12.75">
      <c r="F350"/>
    </row>
    <row r="351" ht="12.75">
      <c r="F351"/>
    </row>
    <row r="352" ht="12.75">
      <c r="F352"/>
    </row>
    <row r="353" ht="12.75">
      <c r="F353"/>
    </row>
    <row r="354" ht="12.75">
      <c r="F354"/>
    </row>
    <row r="355" ht="12.75">
      <c r="F355"/>
    </row>
    <row r="356" ht="12.75">
      <c r="F356"/>
    </row>
    <row r="357" ht="12.75">
      <c r="F357"/>
    </row>
    <row r="358" ht="12.75">
      <c r="F358"/>
    </row>
    <row r="359" ht="12.75">
      <c r="F359"/>
    </row>
    <row r="360" ht="12.75">
      <c r="F360"/>
    </row>
    <row r="361" ht="12.75">
      <c r="F361"/>
    </row>
    <row r="362" ht="12.75">
      <c r="F362"/>
    </row>
    <row r="363" ht="12.75">
      <c r="F363"/>
    </row>
    <row r="364" ht="12.75">
      <c r="F364"/>
    </row>
    <row r="365" ht="12.75">
      <c r="F365"/>
    </row>
    <row r="366" ht="12.75">
      <c r="F366"/>
    </row>
    <row r="367" ht="12.75">
      <c r="F367"/>
    </row>
    <row r="368" ht="12.75">
      <c r="F368"/>
    </row>
    <row r="369" ht="12.75">
      <c r="F369"/>
    </row>
    <row r="370" ht="12.75">
      <c r="F370"/>
    </row>
    <row r="371" ht="12.75">
      <c r="F371"/>
    </row>
    <row r="372" ht="12.75">
      <c r="F372"/>
    </row>
    <row r="373" ht="12.75">
      <c r="F373"/>
    </row>
    <row r="374" ht="12.75">
      <c r="F374"/>
    </row>
    <row r="375" ht="12.75">
      <c r="F375"/>
    </row>
    <row r="376" ht="12.75">
      <c r="F376"/>
    </row>
    <row r="377" ht="12.75">
      <c r="F377"/>
    </row>
    <row r="378" ht="12.75">
      <c r="F378"/>
    </row>
    <row r="379" ht="12.75">
      <c r="F379"/>
    </row>
    <row r="380" ht="12.75">
      <c r="F380"/>
    </row>
    <row r="381" ht="12.75">
      <c r="F381"/>
    </row>
    <row r="382" ht="12.75">
      <c r="F382"/>
    </row>
    <row r="383" ht="12.75">
      <c r="F383"/>
    </row>
    <row r="384" ht="12.75">
      <c r="F384"/>
    </row>
    <row r="385" ht="12.75">
      <c r="F385"/>
    </row>
    <row r="386" ht="12.75">
      <c r="F386"/>
    </row>
    <row r="387" ht="12.75">
      <c r="F387"/>
    </row>
    <row r="388" ht="12.75">
      <c r="F388"/>
    </row>
    <row r="389" ht="12.75">
      <c r="F389"/>
    </row>
    <row r="390" ht="12.75">
      <c r="F390"/>
    </row>
    <row r="391" ht="12.75">
      <c r="F391"/>
    </row>
    <row r="392" ht="12.75">
      <c r="F392"/>
    </row>
    <row r="393" ht="12.75">
      <c r="F393"/>
    </row>
    <row r="394" ht="12.75">
      <c r="F394"/>
    </row>
    <row r="395" ht="12.75">
      <c r="F395"/>
    </row>
    <row r="396" ht="12.75">
      <c r="F396"/>
    </row>
    <row r="397" ht="12.75">
      <c r="F397"/>
    </row>
    <row r="398" ht="12.75">
      <c r="F398"/>
    </row>
    <row r="399" ht="12.75">
      <c r="F399"/>
    </row>
    <row r="400" ht="12.75">
      <c r="F400"/>
    </row>
    <row r="401" ht="12.75">
      <c r="F401"/>
    </row>
    <row r="402" ht="12.75">
      <c r="F402"/>
    </row>
    <row r="403" ht="12.75">
      <c r="F403"/>
    </row>
    <row r="404" ht="12.75">
      <c r="F404"/>
    </row>
    <row r="405" ht="12.75">
      <c r="F405"/>
    </row>
    <row r="406" ht="12.75">
      <c r="F406"/>
    </row>
    <row r="407" ht="12.75">
      <c r="F407"/>
    </row>
    <row r="408" ht="12.75">
      <c r="F408"/>
    </row>
    <row r="409" ht="12.75">
      <c r="F409"/>
    </row>
    <row r="410" ht="12.75">
      <c r="F410"/>
    </row>
    <row r="411" ht="12.75">
      <c r="F411"/>
    </row>
    <row r="412" ht="12.75">
      <c r="F412"/>
    </row>
    <row r="413" ht="12.75">
      <c r="F413"/>
    </row>
    <row r="414" ht="12.75">
      <c r="F414"/>
    </row>
    <row r="415" ht="12.75">
      <c r="F415"/>
    </row>
    <row r="416" ht="12.75">
      <c r="F416"/>
    </row>
    <row r="417" ht="12.75">
      <c r="F417"/>
    </row>
    <row r="418" ht="12.75">
      <c r="F418"/>
    </row>
    <row r="419" ht="12.75">
      <c r="F419"/>
    </row>
    <row r="420" ht="12.75">
      <c r="F420"/>
    </row>
    <row r="421" ht="12.75">
      <c r="F421"/>
    </row>
    <row r="422" ht="12.75">
      <c r="F422"/>
    </row>
    <row r="423" ht="12.75">
      <c r="F423"/>
    </row>
    <row r="424" ht="12.75">
      <c r="F424"/>
    </row>
    <row r="425" ht="12.75">
      <c r="F425"/>
    </row>
    <row r="426" ht="12.75">
      <c r="F426"/>
    </row>
    <row r="427" ht="12.75">
      <c r="F427"/>
    </row>
    <row r="428" ht="12.75">
      <c r="F428"/>
    </row>
    <row r="429" ht="12.75">
      <c r="F429"/>
    </row>
    <row r="430" ht="12.75">
      <c r="F430"/>
    </row>
    <row r="431" ht="12.75">
      <c r="F431"/>
    </row>
    <row r="432" ht="12.75">
      <c r="F432"/>
    </row>
    <row r="433" ht="12.75">
      <c r="F433"/>
    </row>
    <row r="434" ht="12.75">
      <c r="F434"/>
    </row>
    <row r="435" ht="12.75">
      <c r="F435"/>
    </row>
    <row r="436" ht="12.75">
      <c r="F436"/>
    </row>
    <row r="437" ht="12.75">
      <c r="F437"/>
    </row>
    <row r="438" ht="12.75">
      <c r="F438"/>
    </row>
    <row r="439" ht="12.75">
      <c r="F439"/>
    </row>
    <row r="440" ht="12.75">
      <c r="F440"/>
    </row>
    <row r="441" ht="12.75">
      <c r="F441"/>
    </row>
    <row r="442" ht="12.75">
      <c r="F442"/>
    </row>
    <row r="443" ht="12.75">
      <c r="F443"/>
    </row>
    <row r="444" ht="12.75">
      <c r="F444"/>
    </row>
    <row r="445" ht="12.75">
      <c r="F445"/>
    </row>
    <row r="446" ht="12.75">
      <c r="F446"/>
    </row>
    <row r="447" ht="12.75">
      <c r="F447"/>
    </row>
    <row r="448" ht="12.75">
      <c r="F448"/>
    </row>
    <row r="449" ht="12.75">
      <c r="F449"/>
    </row>
    <row r="450" ht="12.75">
      <c r="F450"/>
    </row>
    <row r="451" ht="12.75">
      <c r="F451"/>
    </row>
    <row r="452" ht="12.75">
      <c r="F452"/>
    </row>
    <row r="453" ht="12.75">
      <c r="F453"/>
    </row>
    <row r="454" ht="12.75">
      <c r="F454"/>
    </row>
    <row r="455" ht="12.75">
      <c r="F455"/>
    </row>
    <row r="456" ht="12.75">
      <c r="F456"/>
    </row>
    <row r="457" ht="12.75">
      <c r="F457"/>
    </row>
    <row r="458" ht="12.75">
      <c r="F458"/>
    </row>
    <row r="459" ht="12.75">
      <c r="F459"/>
    </row>
    <row r="460" ht="12.75">
      <c r="F460"/>
    </row>
    <row r="461" ht="12.75">
      <c r="F461"/>
    </row>
    <row r="462" ht="12.75">
      <c r="F462"/>
    </row>
    <row r="463" ht="12.75">
      <c r="F463"/>
    </row>
    <row r="464" ht="12.75">
      <c r="F464"/>
    </row>
    <row r="465" ht="12.75">
      <c r="F465"/>
    </row>
    <row r="466" ht="12.75">
      <c r="F466"/>
    </row>
    <row r="467" ht="12.75">
      <c r="F467"/>
    </row>
    <row r="468" ht="12.75">
      <c r="F468"/>
    </row>
    <row r="469" ht="12.75">
      <c r="F469"/>
    </row>
    <row r="470" ht="12.75">
      <c r="F470"/>
    </row>
    <row r="471" ht="12.75">
      <c r="F471"/>
    </row>
    <row r="472" ht="12.75">
      <c r="F472"/>
    </row>
    <row r="473" ht="12.75">
      <c r="F473"/>
    </row>
    <row r="474" ht="12.75">
      <c r="F474"/>
    </row>
    <row r="475" ht="12.75">
      <c r="F475"/>
    </row>
    <row r="476" ht="12.75">
      <c r="F476"/>
    </row>
    <row r="477" ht="12.75">
      <c r="F477"/>
    </row>
    <row r="478" ht="12.75">
      <c r="F478"/>
    </row>
    <row r="479" ht="12.75">
      <c r="F479"/>
    </row>
    <row r="480" ht="12.75">
      <c r="F480"/>
    </row>
    <row r="481" ht="12.75">
      <c r="F481"/>
    </row>
    <row r="482" ht="12.75">
      <c r="F482"/>
    </row>
    <row r="483" ht="12.75">
      <c r="F483"/>
    </row>
    <row r="484" ht="12.75">
      <c r="F484"/>
    </row>
    <row r="485" ht="12.75">
      <c r="F485"/>
    </row>
    <row r="486" ht="12.75">
      <c r="F486"/>
    </row>
    <row r="487" ht="12.75">
      <c r="F487"/>
    </row>
    <row r="488" ht="12.75">
      <c r="F488"/>
    </row>
    <row r="489" ht="12.75">
      <c r="F489"/>
    </row>
    <row r="490" ht="12.75">
      <c r="F490"/>
    </row>
    <row r="491" ht="12.75">
      <c r="F491"/>
    </row>
    <row r="492" ht="12.75">
      <c r="F492"/>
    </row>
    <row r="493" ht="12.75">
      <c r="F493"/>
    </row>
    <row r="494" ht="12.75">
      <c r="F494"/>
    </row>
    <row r="495" ht="12.75">
      <c r="F495"/>
    </row>
    <row r="496" ht="12.75">
      <c r="F496"/>
    </row>
    <row r="497" ht="12.75">
      <c r="F497"/>
    </row>
    <row r="498" ht="12.75">
      <c r="F498"/>
    </row>
    <row r="499" ht="12.75">
      <c r="F499"/>
    </row>
    <row r="500" ht="12.75">
      <c r="F500"/>
    </row>
    <row r="501" ht="12.75">
      <c r="F501"/>
    </row>
    <row r="502" ht="12.75">
      <c r="F502"/>
    </row>
    <row r="503" ht="12.75">
      <c r="F503"/>
    </row>
    <row r="504" ht="12.75">
      <c r="F504"/>
    </row>
    <row r="505" ht="12.75">
      <c r="F505"/>
    </row>
    <row r="506" ht="12.75">
      <c r="F506"/>
    </row>
    <row r="507" ht="12.75">
      <c r="F507"/>
    </row>
    <row r="508" ht="12.75">
      <c r="F508"/>
    </row>
    <row r="509" ht="12.75">
      <c r="F509"/>
    </row>
    <row r="510" ht="12.75">
      <c r="F510"/>
    </row>
    <row r="511" ht="12.75">
      <c r="F511"/>
    </row>
    <row r="512" ht="12.75">
      <c r="F512"/>
    </row>
    <row r="513" ht="12.75">
      <c r="F513"/>
    </row>
    <row r="514" ht="12.75">
      <c r="F514"/>
    </row>
    <row r="515" ht="12.75">
      <c r="F515"/>
    </row>
    <row r="516" ht="12.75">
      <c r="F516"/>
    </row>
    <row r="517" ht="12.75">
      <c r="F517"/>
    </row>
    <row r="518" ht="12.75">
      <c r="F518"/>
    </row>
    <row r="519" ht="12.75">
      <c r="F519"/>
    </row>
    <row r="520" ht="12.75">
      <c r="F520"/>
    </row>
    <row r="521" ht="12.75">
      <c r="F521"/>
    </row>
    <row r="522" ht="12.75">
      <c r="F522"/>
    </row>
    <row r="523" ht="12.75">
      <c r="F523"/>
    </row>
    <row r="524" ht="12.75">
      <c r="F524"/>
    </row>
    <row r="525" ht="12.75">
      <c r="F525"/>
    </row>
    <row r="526" ht="12.75">
      <c r="F526"/>
    </row>
    <row r="527" ht="12.75">
      <c r="F527"/>
    </row>
    <row r="528" ht="12.75">
      <c r="F528"/>
    </row>
    <row r="529" ht="12.75">
      <c r="F529"/>
    </row>
    <row r="530" ht="12.75">
      <c r="F530"/>
    </row>
    <row r="531" ht="12.75">
      <c r="F531"/>
    </row>
    <row r="532" ht="12.75">
      <c r="F532"/>
    </row>
    <row r="533" ht="12.75">
      <c r="F533"/>
    </row>
    <row r="534" ht="12.75">
      <c r="F534"/>
    </row>
    <row r="535" ht="12.75">
      <c r="F535"/>
    </row>
    <row r="536" ht="12.75">
      <c r="F536"/>
    </row>
    <row r="537" ht="12.75">
      <c r="F537"/>
    </row>
    <row r="538" ht="12.75">
      <c r="F538"/>
    </row>
    <row r="539" ht="12.75">
      <c r="F539"/>
    </row>
    <row r="540" ht="12.75">
      <c r="F540"/>
    </row>
    <row r="541" ht="12.75">
      <c r="F541"/>
    </row>
    <row r="542" ht="12.75">
      <c r="F542"/>
    </row>
    <row r="543" ht="12.75">
      <c r="F543"/>
    </row>
    <row r="544" ht="12.75">
      <c r="F544"/>
    </row>
    <row r="545" ht="12.75">
      <c r="F545"/>
    </row>
    <row r="546" ht="12.75">
      <c r="F546"/>
    </row>
    <row r="547" ht="12.75">
      <c r="F547"/>
    </row>
    <row r="548" ht="12.75">
      <c r="F548"/>
    </row>
    <row r="549" ht="12.75">
      <c r="F549"/>
    </row>
    <row r="550" ht="12.75">
      <c r="F550"/>
    </row>
    <row r="551" ht="12.75">
      <c r="F551"/>
    </row>
    <row r="552" ht="12.75">
      <c r="F552"/>
    </row>
    <row r="553" ht="12.75">
      <c r="F553"/>
    </row>
    <row r="554" ht="12.75">
      <c r="F554"/>
    </row>
    <row r="555" ht="12.75">
      <c r="F555"/>
    </row>
    <row r="556" ht="12.75">
      <c r="F556"/>
    </row>
    <row r="557" ht="12.75">
      <c r="F557"/>
    </row>
    <row r="558" ht="12.75">
      <c r="F558"/>
    </row>
    <row r="559" ht="12.75">
      <c r="F559"/>
    </row>
    <row r="560" ht="12.75">
      <c r="F560"/>
    </row>
    <row r="561" ht="12.75">
      <c r="F561"/>
    </row>
    <row r="562" ht="12.75">
      <c r="F562"/>
    </row>
    <row r="563" ht="12.75">
      <c r="F563"/>
    </row>
    <row r="564" ht="12.75">
      <c r="F564"/>
    </row>
    <row r="565" ht="12.75">
      <c r="F565"/>
    </row>
    <row r="566" ht="12.75">
      <c r="F566"/>
    </row>
    <row r="567" ht="12.75">
      <c r="F567"/>
    </row>
    <row r="568" ht="12.75">
      <c r="F568"/>
    </row>
    <row r="569" ht="12.75">
      <c r="F569"/>
    </row>
    <row r="570" ht="12.75">
      <c r="F570"/>
    </row>
    <row r="571" ht="12.75">
      <c r="F571"/>
    </row>
    <row r="572" ht="12.75">
      <c r="F572"/>
    </row>
    <row r="573" ht="12.75">
      <c r="F573"/>
    </row>
    <row r="574" ht="12.75">
      <c r="F574"/>
    </row>
    <row r="575" ht="12.75">
      <c r="F575"/>
    </row>
    <row r="576" ht="12.75">
      <c r="F576"/>
    </row>
    <row r="577" ht="12.75">
      <c r="F577"/>
    </row>
    <row r="578" ht="12.75">
      <c r="F578"/>
    </row>
    <row r="579" ht="12.75">
      <c r="F579"/>
    </row>
    <row r="580" ht="12.75">
      <c r="F580"/>
    </row>
    <row r="581" ht="12.75">
      <c r="F581"/>
    </row>
    <row r="582" ht="12.75">
      <c r="F582"/>
    </row>
    <row r="583" ht="12.75">
      <c r="F583"/>
    </row>
    <row r="584" ht="12.75">
      <c r="F584"/>
    </row>
    <row r="585" ht="12.75">
      <c r="F585"/>
    </row>
    <row r="586" ht="12.75">
      <c r="F586"/>
    </row>
    <row r="587" ht="12.75">
      <c r="F587"/>
    </row>
    <row r="588" ht="12.75">
      <c r="F588"/>
    </row>
    <row r="589" ht="12.75">
      <c r="F589"/>
    </row>
    <row r="590" ht="12.75">
      <c r="F590"/>
    </row>
    <row r="591" ht="12.75">
      <c r="F591"/>
    </row>
    <row r="592" ht="12.75">
      <c r="F592"/>
    </row>
    <row r="593" ht="12.75">
      <c r="F593"/>
    </row>
    <row r="594" ht="12.75">
      <c r="F594"/>
    </row>
    <row r="595" ht="12.75">
      <c r="F595"/>
    </row>
    <row r="596" ht="12.75">
      <c r="F596"/>
    </row>
    <row r="597" ht="12.75">
      <c r="F597"/>
    </row>
    <row r="598" ht="12.75">
      <c r="F598"/>
    </row>
    <row r="599" ht="12.75">
      <c r="F599"/>
    </row>
    <row r="600" ht="12.75">
      <c r="F600"/>
    </row>
    <row r="601" ht="12.75">
      <c r="F601"/>
    </row>
    <row r="602" ht="12.75">
      <c r="F602"/>
    </row>
    <row r="603" ht="12.75">
      <c r="F603"/>
    </row>
    <row r="604" ht="12.75">
      <c r="F604"/>
    </row>
    <row r="605" ht="12.75">
      <c r="F605"/>
    </row>
    <row r="606" ht="12.75">
      <c r="F606"/>
    </row>
    <row r="607" ht="12.75">
      <c r="F607"/>
    </row>
    <row r="608" ht="12.75">
      <c r="F608"/>
    </row>
    <row r="609" ht="12.75">
      <c r="F609"/>
    </row>
    <row r="610" ht="12.75">
      <c r="F610"/>
    </row>
    <row r="611" ht="12.75">
      <c r="F611"/>
    </row>
    <row r="612" ht="12.75">
      <c r="F612"/>
    </row>
    <row r="613" ht="12.75">
      <c r="F613"/>
    </row>
    <row r="614" ht="12.75">
      <c r="F614"/>
    </row>
    <row r="615" ht="12.75">
      <c r="F615"/>
    </row>
    <row r="616" ht="12.75">
      <c r="F616"/>
    </row>
    <row r="617" ht="12.75">
      <c r="F617"/>
    </row>
    <row r="618" ht="12.75">
      <c r="F618"/>
    </row>
    <row r="619" ht="12.75">
      <c r="F619"/>
    </row>
    <row r="620" ht="12.75">
      <c r="F620"/>
    </row>
    <row r="621" ht="12.75">
      <c r="F621"/>
    </row>
    <row r="622" ht="12.75">
      <c r="F622"/>
    </row>
    <row r="623" ht="12.75">
      <c r="F623"/>
    </row>
    <row r="624" ht="12.75">
      <c r="F624"/>
    </row>
    <row r="625" ht="12.75">
      <c r="F625"/>
    </row>
    <row r="626" ht="12.75">
      <c r="F626"/>
    </row>
    <row r="627" ht="12.75">
      <c r="F627"/>
    </row>
    <row r="628" ht="12.75">
      <c r="F628"/>
    </row>
    <row r="629" ht="12.75">
      <c r="F629"/>
    </row>
    <row r="630" ht="12.75">
      <c r="F630"/>
    </row>
    <row r="631" ht="12.75">
      <c r="F631"/>
    </row>
    <row r="632" ht="12.75">
      <c r="F632"/>
    </row>
    <row r="633" ht="12.75">
      <c r="F633"/>
    </row>
    <row r="634" ht="12.75">
      <c r="F634"/>
    </row>
    <row r="635" ht="12.75">
      <c r="F635"/>
    </row>
    <row r="636" ht="12.75">
      <c r="F636"/>
    </row>
    <row r="637" ht="12.75">
      <c r="F637"/>
    </row>
    <row r="638" ht="12.75">
      <c r="F638"/>
    </row>
    <row r="639" ht="12.75">
      <c r="F639"/>
    </row>
    <row r="640" ht="12.75">
      <c r="F640"/>
    </row>
    <row r="641" ht="12.75">
      <c r="F641"/>
    </row>
    <row r="642" ht="12.75">
      <c r="F642"/>
    </row>
    <row r="643" ht="12.75">
      <c r="F643"/>
    </row>
    <row r="644" ht="12.75">
      <c r="F644"/>
    </row>
    <row r="645" ht="12.75">
      <c r="F645"/>
    </row>
    <row r="646" ht="12.75">
      <c r="F646"/>
    </row>
    <row r="647" ht="12.75">
      <c r="F647"/>
    </row>
    <row r="648" ht="12.75">
      <c r="F648"/>
    </row>
    <row r="649" ht="12.75">
      <c r="F649"/>
    </row>
    <row r="650" ht="12.75">
      <c r="F650"/>
    </row>
    <row r="651" ht="12.75">
      <c r="F651"/>
    </row>
    <row r="652" ht="12.75">
      <c r="F652"/>
    </row>
    <row r="653" ht="12.75">
      <c r="F653"/>
    </row>
    <row r="654" ht="12.75">
      <c r="F654"/>
    </row>
    <row r="655" ht="12.75">
      <c r="F655"/>
    </row>
    <row r="656" ht="12.75">
      <c r="F656"/>
    </row>
    <row r="657" ht="12.75">
      <c r="F657"/>
    </row>
    <row r="658" ht="12.75">
      <c r="F658"/>
    </row>
    <row r="659" ht="12.75">
      <c r="F659"/>
    </row>
    <row r="660" ht="12.75">
      <c r="F660"/>
    </row>
    <row r="661" ht="12.75">
      <c r="F661"/>
    </row>
    <row r="662" ht="12.75">
      <c r="F662"/>
    </row>
    <row r="663" ht="12.75">
      <c r="F663"/>
    </row>
    <row r="664" ht="12.75">
      <c r="F664"/>
    </row>
    <row r="665" ht="12.75">
      <c r="F665"/>
    </row>
    <row r="666" ht="12.75">
      <c r="F666"/>
    </row>
    <row r="667" ht="12.75">
      <c r="F667"/>
    </row>
    <row r="668" ht="12.75">
      <c r="F668"/>
    </row>
    <row r="669" ht="12.75">
      <c r="F669"/>
    </row>
    <row r="670" ht="12.75">
      <c r="F670"/>
    </row>
    <row r="671" ht="12.75">
      <c r="F671"/>
    </row>
    <row r="672" ht="12.75">
      <c r="F672"/>
    </row>
    <row r="673" ht="12.75">
      <c r="F673"/>
    </row>
    <row r="674" ht="12.75">
      <c r="F674"/>
    </row>
    <row r="675" ht="12.75">
      <c r="F675"/>
    </row>
    <row r="676" ht="12.75">
      <c r="F676"/>
    </row>
    <row r="677" ht="12.75">
      <c r="F677"/>
    </row>
    <row r="678" ht="12.75">
      <c r="F678"/>
    </row>
    <row r="679" ht="12.75">
      <c r="F679"/>
    </row>
    <row r="680" ht="12.75">
      <c r="F680"/>
    </row>
    <row r="681" ht="12.75">
      <c r="F681"/>
    </row>
    <row r="682" ht="12.75">
      <c r="F682"/>
    </row>
    <row r="683" ht="12.75">
      <c r="F683"/>
    </row>
    <row r="684" ht="12.75">
      <c r="F684"/>
    </row>
    <row r="685" ht="12.75">
      <c r="F685"/>
    </row>
    <row r="686" ht="12.75">
      <c r="F686"/>
    </row>
    <row r="687" ht="12.75">
      <c r="F687"/>
    </row>
    <row r="688" ht="12.75">
      <c r="F688"/>
    </row>
    <row r="689" ht="12.75">
      <c r="F689"/>
    </row>
    <row r="690" ht="12.75">
      <c r="F690"/>
    </row>
    <row r="691" ht="12.75">
      <c r="F691"/>
    </row>
    <row r="692" ht="12.75">
      <c r="F692"/>
    </row>
    <row r="693" ht="12.75">
      <c r="F693"/>
    </row>
    <row r="694" ht="12.75">
      <c r="F694"/>
    </row>
    <row r="695" ht="12.75">
      <c r="F695"/>
    </row>
    <row r="696" ht="12.75">
      <c r="F696"/>
    </row>
    <row r="697" ht="12.75">
      <c r="F697"/>
    </row>
    <row r="698" ht="12.75">
      <c r="F698"/>
    </row>
    <row r="699" ht="12.75">
      <c r="F699"/>
    </row>
    <row r="700" ht="12.75">
      <c r="F700"/>
    </row>
    <row r="701" ht="12.75">
      <c r="F701"/>
    </row>
    <row r="702" ht="12.75">
      <c r="F702"/>
    </row>
    <row r="703" ht="12.75">
      <c r="F703"/>
    </row>
    <row r="704" ht="12.75">
      <c r="F704"/>
    </row>
    <row r="705" ht="12.75">
      <c r="F705"/>
    </row>
    <row r="706" ht="12.75">
      <c r="F706"/>
    </row>
    <row r="707" ht="12.75">
      <c r="F707"/>
    </row>
    <row r="708" ht="12.75">
      <c r="F708"/>
    </row>
    <row r="709" ht="12.75">
      <c r="F709"/>
    </row>
    <row r="710" ht="12.75">
      <c r="F710"/>
    </row>
    <row r="711" ht="12.75">
      <c r="F711"/>
    </row>
    <row r="712" ht="12.75">
      <c r="F712"/>
    </row>
    <row r="713" ht="12.75">
      <c r="F713"/>
    </row>
    <row r="714" ht="12.75">
      <c r="F714"/>
    </row>
    <row r="715" ht="12.75">
      <c r="F715"/>
    </row>
    <row r="716" ht="12.75">
      <c r="F716"/>
    </row>
    <row r="717" ht="12.75">
      <c r="F717"/>
    </row>
    <row r="718" ht="12.75">
      <c r="F718"/>
    </row>
    <row r="719" ht="12.75">
      <c r="F719"/>
    </row>
    <row r="720" ht="12.75">
      <c r="F720"/>
    </row>
    <row r="721" ht="12.75">
      <c r="F721"/>
    </row>
    <row r="722" ht="12.75">
      <c r="F722"/>
    </row>
    <row r="723" ht="12.75">
      <c r="F723"/>
    </row>
    <row r="724" ht="12.75">
      <c r="F724"/>
    </row>
    <row r="725" ht="12.75">
      <c r="F725"/>
    </row>
    <row r="726" ht="12.75">
      <c r="F726"/>
    </row>
    <row r="727" ht="12.75">
      <c r="F727"/>
    </row>
    <row r="728" ht="12.75">
      <c r="F728"/>
    </row>
    <row r="729" ht="12.75">
      <c r="F729"/>
    </row>
    <row r="730" ht="12.75">
      <c r="F730"/>
    </row>
    <row r="731" ht="12.75">
      <c r="F731"/>
    </row>
    <row r="732" ht="12.75">
      <c r="F732"/>
    </row>
    <row r="733" ht="12.75">
      <c r="F733"/>
    </row>
    <row r="734" ht="12.75">
      <c r="F734"/>
    </row>
    <row r="735" ht="12.75">
      <c r="F735"/>
    </row>
    <row r="736" ht="12.75">
      <c r="F736"/>
    </row>
    <row r="737" ht="12.75">
      <c r="F737"/>
    </row>
    <row r="738" ht="12.75">
      <c r="F738"/>
    </row>
    <row r="739" ht="12.75">
      <c r="F739"/>
    </row>
    <row r="740" ht="12.75">
      <c r="F740"/>
    </row>
    <row r="741" ht="12.75">
      <c r="F741"/>
    </row>
    <row r="742" ht="12.75">
      <c r="F742"/>
    </row>
    <row r="743" ht="12.75">
      <c r="F743"/>
    </row>
    <row r="744" ht="12.75">
      <c r="F744"/>
    </row>
    <row r="745" ht="12.75">
      <c r="F745"/>
    </row>
    <row r="746" ht="12.75">
      <c r="F746"/>
    </row>
    <row r="747" ht="12.75">
      <c r="F747"/>
    </row>
    <row r="748" ht="12.75">
      <c r="F748"/>
    </row>
    <row r="749" ht="12.75">
      <c r="F749"/>
    </row>
    <row r="750" ht="12.75">
      <c r="F750"/>
    </row>
    <row r="751" ht="12.75">
      <c r="F751"/>
    </row>
    <row r="752" ht="12.75">
      <c r="F752"/>
    </row>
    <row r="753" ht="12.75">
      <c r="F753"/>
    </row>
    <row r="754" ht="12.75">
      <c r="F754"/>
    </row>
    <row r="755" ht="12.75">
      <c r="F755"/>
    </row>
    <row r="756" ht="12.75">
      <c r="F756"/>
    </row>
    <row r="757" ht="12.75">
      <c r="F757"/>
    </row>
    <row r="758" ht="12.75">
      <c r="F758"/>
    </row>
    <row r="759" ht="12.75">
      <c r="F759"/>
    </row>
    <row r="760" ht="12.75">
      <c r="F760"/>
    </row>
    <row r="761" ht="12.75">
      <c r="F761"/>
    </row>
    <row r="762" ht="12.75">
      <c r="F762"/>
    </row>
    <row r="763" ht="12.75">
      <c r="F763"/>
    </row>
    <row r="764" ht="12.75">
      <c r="F764"/>
    </row>
    <row r="765" ht="12.75">
      <c r="F765"/>
    </row>
    <row r="766" ht="12.75">
      <c r="F766"/>
    </row>
    <row r="767" ht="12.75">
      <c r="F767"/>
    </row>
    <row r="768" ht="12.75">
      <c r="F768"/>
    </row>
    <row r="769" ht="12.75">
      <c r="F769"/>
    </row>
    <row r="770" ht="12.75">
      <c r="F770"/>
    </row>
    <row r="771" ht="12.75">
      <c r="F771"/>
    </row>
    <row r="772" ht="12.75">
      <c r="F772"/>
    </row>
    <row r="773" ht="12.75">
      <c r="F773"/>
    </row>
    <row r="774" ht="12.75">
      <c r="F774"/>
    </row>
    <row r="775" ht="12.75">
      <c r="F775"/>
    </row>
    <row r="776" ht="12.75">
      <c r="F776"/>
    </row>
    <row r="777" ht="12.75">
      <c r="F777"/>
    </row>
    <row r="778" ht="12.75">
      <c r="F778"/>
    </row>
    <row r="779" ht="12.75">
      <c r="F779"/>
    </row>
    <row r="780" ht="12.75">
      <c r="F780"/>
    </row>
    <row r="781" ht="12.75">
      <c r="F781"/>
    </row>
    <row r="782" ht="12.75">
      <c r="F782"/>
    </row>
    <row r="783" ht="12.75">
      <c r="F783"/>
    </row>
    <row r="784" ht="12.75">
      <c r="F784"/>
    </row>
    <row r="785" ht="12.75">
      <c r="F785"/>
    </row>
    <row r="786" ht="12.75">
      <c r="F786"/>
    </row>
    <row r="787" ht="12.75">
      <c r="F787"/>
    </row>
    <row r="788" ht="12.75">
      <c r="F788"/>
    </row>
    <row r="789" ht="12.75">
      <c r="F789"/>
    </row>
    <row r="790" ht="12.75">
      <c r="F790"/>
    </row>
    <row r="791" ht="12.75">
      <c r="F791"/>
    </row>
    <row r="792" ht="12.75">
      <c r="F792"/>
    </row>
    <row r="793" ht="12.75">
      <c r="F793"/>
    </row>
    <row r="794" ht="12.75">
      <c r="F794"/>
    </row>
    <row r="795" ht="12.75">
      <c r="F795"/>
    </row>
    <row r="796" ht="12.75">
      <c r="F796"/>
    </row>
    <row r="797" ht="12.75">
      <c r="F797"/>
    </row>
    <row r="798" ht="12.75">
      <c r="F798"/>
    </row>
    <row r="799" ht="12.75">
      <c r="F799"/>
    </row>
    <row r="800" ht="12.75">
      <c r="F800"/>
    </row>
    <row r="801" ht="12.75">
      <c r="F801"/>
    </row>
    <row r="802" ht="12.75">
      <c r="F802"/>
    </row>
    <row r="803" ht="12.75">
      <c r="F803"/>
    </row>
    <row r="804" ht="12.75">
      <c r="F804"/>
    </row>
    <row r="805" ht="12.75">
      <c r="F805"/>
    </row>
    <row r="806" ht="12.75">
      <c r="F806"/>
    </row>
    <row r="807" ht="12.75">
      <c r="F807"/>
    </row>
    <row r="808" ht="12.75">
      <c r="F808"/>
    </row>
    <row r="809" ht="12.75">
      <c r="F809"/>
    </row>
    <row r="810" ht="12.75">
      <c r="F810"/>
    </row>
    <row r="811" ht="12.75">
      <c r="F811"/>
    </row>
    <row r="812" ht="12.75">
      <c r="F812"/>
    </row>
    <row r="813" ht="12.75">
      <c r="F813"/>
    </row>
    <row r="814" ht="12.75">
      <c r="F814"/>
    </row>
    <row r="815" ht="12.75">
      <c r="F815"/>
    </row>
    <row r="816" ht="12.75">
      <c r="F816"/>
    </row>
    <row r="817" ht="12.75">
      <c r="F817"/>
    </row>
    <row r="818" ht="12.75">
      <c r="F818"/>
    </row>
    <row r="819" ht="12.75">
      <c r="F819"/>
    </row>
    <row r="820" ht="12.75">
      <c r="F820"/>
    </row>
    <row r="821" ht="12.75">
      <c r="F821"/>
    </row>
    <row r="822" ht="12.75">
      <c r="F822"/>
    </row>
    <row r="823" ht="12.75">
      <c r="F823"/>
    </row>
    <row r="824" ht="12.75">
      <c r="F824"/>
    </row>
    <row r="825" ht="12.75">
      <c r="F825"/>
    </row>
    <row r="826" ht="12.75">
      <c r="F826"/>
    </row>
    <row r="827" ht="12.75">
      <c r="F827"/>
    </row>
    <row r="828" ht="12.75">
      <c r="F828"/>
    </row>
    <row r="829" ht="12.75">
      <c r="F829"/>
    </row>
    <row r="830" ht="12.75">
      <c r="F830"/>
    </row>
    <row r="831" ht="12.75">
      <c r="F831"/>
    </row>
    <row r="832" ht="12.75">
      <c r="F832"/>
    </row>
    <row r="833" ht="12.75">
      <c r="F833"/>
    </row>
    <row r="834" ht="12.75">
      <c r="F834"/>
    </row>
    <row r="835" ht="12.75">
      <c r="F835"/>
    </row>
    <row r="836" ht="12.75">
      <c r="F836"/>
    </row>
    <row r="837" ht="12.75">
      <c r="F837"/>
    </row>
    <row r="838" ht="12.75">
      <c r="F838"/>
    </row>
    <row r="839" ht="12.75">
      <c r="F839"/>
    </row>
    <row r="840" ht="12.75">
      <c r="F840"/>
    </row>
    <row r="841" ht="12.75">
      <c r="F841"/>
    </row>
    <row r="842" ht="12.75">
      <c r="F842"/>
    </row>
    <row r="843" ht="12.75">
      <c r="F843"/>
    </row>
    <row r="844" ht="12.75">
      <c r="F844"/>
    </row>
    <row r="845" ht="12.75">
      <c r="F845"/>
    </row>
    <row r="846" ht="12.75">
      <c r="F846"/>
    </row>
    <row r="847" ht="12.75">
      <c r="F847"/>
    </row>
    <row r="848" ht="12.75">
      <c r="F848"/>
    </row>
    <row r="849" ht="12.75">
      <c r="F849"/>
    </row>
    <row r="850" ht="12.75">
      <c r="F850"/>
    </row>
    <row r="851" ht="12.75">
      <c r="F851"/>
    </row>
    <row r="852" ht="12.75">
      <c r="F852"/>
    </row>
    <row r="853" ht="12.75">
      <c r="F853"/>
    </row>
    <row r="854" ht="12.75">
      <c r="F854"/>
    </row>
    <row r="855" ht="12.75">
      <c r="F855"/>
    </row>
    <row r="856" ht="12.75">
      <c r="F856"/>
    </row>
    <row r="857" ht="12.75">
      <c r="F857"/>
    </row>
    <row r="858" ht="12.75">
      <c r="F858"/>
    </row>
    <row r="859" ht="12.75">
      <c r="F859"/>
    </row>
    <row r="860" ht="12.75">
      <c r="F860"/>
    </row>
    <row r="861" ht="12.75">
      <c r="F861"/>
    </row>
    <row r="862" ht="12.75">
      <c r="F862"/>
    </row>
    <row r="863" ht="12.75">
      <c r="F863"/>
    </row>
    <row r="864" ht="12.75">
      <c r="F864"/>
    </row>
    <row r="865" ht="12.75">
      <c r="F865"/>
    </row>
    <row r="866" ht="12.75">
      <c r="F866"/>
    </row>
    <row r="867" ht="12.75">
      <c r="F867"/>
    </row>
    <row r="868" ht="12.75">
      <c r="F868"/>
    </row>
    <row r="869" ht="12.75">
      <c r="F869"/>
    </row>
    <row r="870" ht="12.75">
      <c r="F870"/>
    </row>
    <row r="871" ht="12.75">
      <c r="F871"/>
    </row>
    <row r="872" ht="12.75">
      <c r="F872"/>
    </row>
    <row r="873" ht="12.75">
      <c r="F873"/>
    </row>
    <row r="874" ht="12.75">
      <c r="F874"/>
    </row>
    <row r="875" ht="12.75">
      <c r="F875"/>
    </row>
    <row r="876" ht="12.75">
      <c r="F876"/>
    </row>
    <row r="877" ht="12.75">
      <c r="F877"/>
    </row>
    <row r="878" ht="12.75">
      <c r="F878"/>
    </row>
    <row r="879" ht="12.75">
      <c r="F879"/>
    </row>
    <row r="880" ht="12.75">
      <c r="F880"/>
    </row>
    <row r="881" ht="12.75">
      <c r="F881"/>
    </row>
    <row r="882" ht="12.75">
      <c r="F882"/>
    </row>
    <row r="883" ht="12.75">
      <c r="F883"/>
    </row>
    <row r="884" ht="12.75">
      <c r="F884"/>
    </row>
    <row r="885" ht="12.75">
      <c r="F885"/>
    </row>
    <row r="886" ht="12.75">
      <c r="F886"/>
    </row>
    <row r="887" ht="12.75">
      <c r="F887"/>
    </row>
    <row r="888" ht="12.75">
      <c r="F888"/>
    </row>
    <row r="889" ht="12.75">
      <c r="F889"/>
    </row>
    <row r="890" ht="12.75">
      <c r="F890"/>
    </row>
    <row r="891" ht="12.75">
      <c r="F891"/>
    </row>
    <row r="892" ht="12.75">
      <c r="F892"/>
    </row>
    <row r="893" ht="12.75">
      <c r="F893"/>
    </row>
    <row r="894" ht="12.75">
      <c r="F894"/>
    </row>
    <row r="895" ht="12.75">
      <c r="F895"/>
    </row>
    <row r="896" ht="12.75">
      <c r="F896"/>
    </row>
    <row r="897" ht="12.75">
      <c r="F897"/>
    </row>
  </sheetData>
  <sheetProtection/>
  <mergeCells count="41">
    <mergeCell ref="B72:B77"/>
    <mergeCell ref="C72:C77"/>
    <mergeCell ref="D73:D77"/>
    <mergeCell ref="D86:D102"/>
    <mergeCell ref="B55:B57"/>
    <mergeCell ref="C55:C57"/>
    <mergeCell ref="D55:D57"/>
    <mergeCell ref="B59:B65"/>
    <mergeCell ref="C59:C65"/>
    <mergeCell ref="D61:D65"/>
    <mergeCell ref="B48:B49"/>
    <mergeCell ref="C48:C49"/>
    <mergeCell ref="D48:D49"/>
    <mergeCell ref="B50:B52"/>
    <mergeCell ref="C50:C52"/>
    <mergeCell ref="D50:D52"/>
    <mergeCell ref="B42:B43"/>
    <mergeCell ref="C42:C43"/>
    <mergeCell ref="D42:D43"/>
    <mergeCell ref="B44:B45"/>
    <mergeCell ref="C44:C45"/>
    <mergeCell ref="D44:D45"/>
    <mergeCell ref="B28:B32"/>
    <mergeCell ref="C28:C32"/>
    <mergeCell ref="D28:D32"/>
    <mergeCell ref="B38:B41"/>
    <mergeCell ref="C38:C41"/>
    <mergeCell ref="D38:D41"/>
    <mergeCell ref="B21:B22"/>
    <mergeCell ref="C21:C22"/>
    <mergeCell ref="D21:D22"/>
    <mergeCell ref="B23:B25"/>
    <mergeCell ref="C23:C25"/>
    <mergeCell ref="D23:D25"/>
    <mergeCell ref="A1:F1"/>
    <mergeCell ref="A2:F2"/>
    <mergeCell ref="A3:F3"/>
    <mergeCell ref="A4:F4"/>
    <mergeCell ref="B10:B11"/>
    <mergeCell ref="C10:C11"/>
    <mergeCell ref="D10:D11"/>
  </mergeCells>
  <printOptions horizontalCentered="1" verticalCentered="1"/>
  <pageMargins left="0.7" right="0.7" top="0.75" bottom="0.75" header="0.3" footer="0.3"/>
  <pageSetup horizontalDpi="300" verticalDpi="300" orientation="portrait" scale="68" r:id="rId3"/>
  <rowBreaks count="1" manualBreakCount="1">
    <brk id="86" max="5" man="1"/>
  </rowBreaks>
  <legacyDrawing r:id="rId2"/>
</worksheet>
</file>

<file path=xl/worksheets/sheet6.xml><?xml version="1.0" encoding="utf-8"?>
<worksheet xmlns="http://schemas.openxmlformats.org/spreadsheetml/2006/main" xmlns:r="http://schemas.openxmlformats.org/officeDocument/2006/relationships">
  <dimension ref="A1:F24"/>
  <sheetViews>
    <sheetView zoomScalePageLayoutView="0" workbookViewId="0" topLeftCell="A1">
      <selection activeCell="A12" sqref="A12"/>
    </sheetView>
  </sheetViews>
  <sheetFormatPr defaultColWidth="11.421875" defaultRowHeight="12.75"/>
  <cols>
    <col min="1" max="1" width="72.57421875" style="0" customWidth="1"/>
    <col min="6" max="6" width="16.421875" style="0" bestFit="1" customWidth="1"/>
  </cols>
  <sheetData>
    <row r="1" ht="18">
      <c r="A1" s="466" t="s">
        <v>881</v>
      </c>
    </row>
    <row r="2" ht="15.75">
      <c r="A2" s="467"/>
    </row>
    <row r="3" ht="15">
      <c r="A3" s="468"/>
    </row>
    <row r="4" ht="15">
      <c r="A4" s="468"/>
    </row>
    <row r="5" ht="30">
      <c r="A5" s="468" t="s">
        <v>882</v>
      </c>
    </row>
    <row r="6" ht="15.75" thickBot="1">
      <c r="A6" s="468"/>
    </row>
    <row r="7" spans="1:6" ht="45.75" thickBot="1">
      <c r="A7" s="469"/>
      <c r="B7" s="470" t="s">
        <v>883</v>
      </c>
      <c r="C7" s="470" t="s">
        <v>884</v>
      </c>
      <c r="D7" s="470" t="s">
        <v>885</v>
      </c>
      <c r="E7" s="470" t="s">
        <v>886</v>
      </c>
      <c r="F7" s="470" t="s">
        <v>887</v>
      </c>
    </row>
    <row r="8" spans="1:6" ht="15.75" thickBot="1">
      <c r="A8" s="471" t="s">
        <v>888</v>
      </c>
      <c r="B8" s="472">
        <v>934268691.35</v>
      </c>
      <c r="C8" s="472">
        <v>1713244329.51</v>
      </c>
      <c r="D8" s="472">
        <v>8755750737.73</v>
      </c>
      <c r="E8" s="472">
        <v>54185484</v>
      </c>
      <c r="F8" s="472">
        <v>11457449242.59</v>
      </c>
    </row>
    <row r="9" spans="1:6" ht="15.75" thickBot="1">
      <c r="A9" s="471" t="s">
        <v>889</v>
      </c>
      <c r="B9" s="473">
        <v>0.0815</v>
      </c>
      <c r="C9" s="473">
        <v>0.1495</v>
      </c>
      <c r="D9" s="473">
        <v>0.7642</v>
      </c>
      <c r="E9" s="473">
        <v>0.0047</v>
      </c>
      <c r="F9" s="473">
        <v>1</v>
      </c>
    </row>
    <row r="10" ht="15">
      <c r="A10" s="468"/>
    </row>
    <row r="11" ht="15">
      <c r="A11" s="468"/>
    </row>
    <row r="12" ht="195">
      <c r="A12" s="468" t="s">
        <v>890</v>
      </c>
    </row>
    <row r="13" ht="15">
      <c r="A13" s="468"/>
    </row>
    <row r="14" ht="255">
      <c r="A14" s="468" t="s">
        <v>891</v>
      </c>
    </row>
    <row r="15" ht="15">
      <c r="A15" s="468"/>
    </row>
    <row r="16" ht="240">
      <c r="A16" s="468" t="s">
        <v>892</v>
      </c>
    </row>
    <row r="17" ht="15">
      <c r="A17" s="468"/>
    </row>
    <row r="18" ht="15">
      <c r="A18" s="468"/>
    </row>
    <row r="19" ht="45">
      <c r="A19" s="468" t="s">
        <v>893</v>
      </c>
    </row>
    <row r="20" ht="15">
      <c r="A20" s="468"/>
    </row>
    <row r="21" ht="120">
      <c r="A21" s="468" t="s">
        <v>894</v>
      </c>
    </row>
    <row r="22" ht="15">
      <c r="A22" s="468"/>
    </row>
    <row r="23" ht="90">
      <c r="A23" s="468" t="s">
        <v>895</v>
      </c>
    </row>
    <row r="24" ht="15">
      <c r="A24" s="468"/>
    </row>
  </sheetData>
  <sheetProtection/>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A5"/>
  <sheetViews>
    <sheetView tabSelected="1" zoomScalePageLayoutView="0" workbookViewId="0" topLeftCell="A1">
      <selection activeCell="A11" sqref="A11"/>
    </sheetView>
  </sheetViews>
  <sheetFormatPr defaultColWidth="11.421875" defaultRowHeight="12.75"/>
  <cols>
    <col min="1" max="1" width="58.140625" style="0" customWidth="1"/>
  </cols>
  <sheetData>
    <row r="1" ht="20.25">
      <c r="A1" s="474" t="s">
        <v>896</v>
      </c>
    </row>
    <row r="2" ht="20.25">
      <c r="A2" s="474"/>
    </row>
    <row r="3" ht="105">
      <c r="A3" s="468" t="s">
        <v>897</v>
      </c>
    </row>
    <row r="4" ht="15">
      <c r="A4" s="468"/>
    </row>
    <row r="5" ht="15">
      <c r="A5" s="46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MUNICIPALIDAD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 Alvarado Garita</dc:creator>
  <cp:keywords/>
  <dc:description/>
  <cp:lastModifiedBy>ana.alvarado</cp:lastModifiedBy>
  <cp:lastPrinted>2009-02-09T14:46:24Z</cp:lastPrinted>
  <dcterms:created xsi:type="dcterms:W3CDTF">2005-09-19T16:57:18Z</dcterms:created>
  <dcterms:modified xsi:type="dcterms:W3CDTF">2017-06-12T22:14:38Z</dcterms:modified>
  <cp:category/>
  <cp:version/>
  <cp:contentType/>
  <cp:contentStatus/>
</cp:coreProperties>
</file>