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_FilterDatabase" localSheetId="2" hidden="1">'Hoja3'!$A$4:$L$4</definedName>
    <definedName name="_xlfn.SHEET" hidden="1">#NAME?</definedName>
    <definedName name="_xlnm.Print_Area" localSheetId="0">'Hoja1'!$A$1:$F$187</definedName>
    <definedName name="_xlnm.Print_Area" localSheetId="1">'Hoja2'!$A$1:$F$41</definedName>
    <definedName name="_xlnm.Print_Area" localSheetId="2">'Hoja3'!$A$1:$L$81</definedName>
    <definedName name="_xlnm.Print_Area" localSheetId="3">'Hoja4'!$A$1:$H$75</definedName>
    <definedName name="_xlnm.Print_Area" localSheetId="4">'Hoja5'!$A$1:$J$27</definedName>
  </definedNames>
  <calcPr fullCalcOnLoad="1"/>
</workbook>
</file>

<file path=xl/sharedStrings.xml><?xml version="1.0" encoding="utf-8"?>
<sst xmlns="http://schemas.openxmlformats.org/spreadsheetml/2006/main" count="306" uniqueCount="193">
  <si>
    <t>MUNICIPALIDAD DE ALAJUELA</t>
  </si>
  <si>
    <t>SALDO ACTUAL</t>
  </si>
  <si>
    <t>SUMA QUE AUMENTA</t>
  </si>
  <si>
    <t>SUMA QUE REBAJA</t>
  </si>
  <si>
    <t>SALDO</t>
  </si>
  <si>
    <t>CODIGO</t>
  </si>
  <si>
    <t xml:space="preserve"> </t>
  </si>
  <si>
    <t>TOTAL GENERAL</t>
  </si>
  <si>
    <t>ALCALDE MUNICIPAL</t>
  </si>
  <si>
    <t>JEFE DE PRESUPUESTO</t>
  </si>
  <si>
    <t>P.</t>
  </si>
  <si>
    <t>SP.</t>
  </si>
  <si>
    <t>PR.</t>
  </si>
  <si>
    <t>S.</t>
  </si>
  <si>
    <t>GR.</t>
  </si>
  <si>
    <t>REN.</t>
  </si>
  <si>
    <t>SUMAS IGUALES</t>
  </si>
  <si>
    <t>MATERIALES Y SUMINISTROS</t>
  </si>
  <si>
    <t>SECRETARIA DEL CONCEJO</t>
  </si>
  <si>
    <t>PRESIDENTE MUNICIPAL</t>
  </si>
  <si>
    <t>REBAJAR</t>
  </si>
  <si>
    <t>AUMENTOS</t>
  </si>
  <si>
    <t>TOTAL PROGRAMA III</t>
  </si>
  <si>
    <t>PROGRAMA III: INVERSIONES</t>
  </si>
  <si>
    <t>HACIENDA MUNICIPAL</t>
  </si>
  <si>
    <t>SERVICIOS</t>
  </si>
  <si>
    <t>BIENES DURADEROS</t>
  </si>
  <si>
    <t>OTROS PROYECTOS</t>
  </si>
  <si>
    <t>ADMINISTRACION GENERAL</t>
  </si>
  <si>
    <t>TOTAL PROGRAMA I</t>
  </si>
  <si>
    <t>TRANSFERENCIAS DE CAPITAL</t>
  </si>
  <si>
    <t>VIAS DE COMUNICACIÓN TERRRESTRE</t>
  </si>
  <si>
    <t xml:space="preserve">Unidad Técnica de Gestion Vial </t>
  </si>
  <si>
    <t>ADMINISTRACION DE INVERSIONES PROPIAS</t>
  </si>
  <si>
    <t>INSTALACIONES</t>
  </si>
  <si>
    <t>REMUNERACIONES</t>
  </si>
  <si>
    <t>TRANSFERENCIAS CORRIENTES</t>
  </si>
  <si>
    <t>Plaza de la Patria Juan Santamaría</t>
  </si>
  <si>
    <t>Cuadro 1</t>
  </si>
  <si>
    <t>ESTADO DE ORIGEN Y APLICACIÓN DE RECURSOS ESPECIFICOS</t>
  </si>
  <si>
    <t xml:space="preserve">Programa </t>
  </si>
  <si>
    <t>Act/serv/grupo</t>
  </si>
  <si>
    <t>Proyecto</t>
  </si>
  <si>
    <t>ORIGEN</t>
  </si>
  <si>
    <t>MONTO</t>
  </si>
  <si>
    <t>APLICACIÓN</t>
  </si>
  <si>
    <t>CUENTAS ESPECIALES</t>
  </si>
  <si>
    <t>Construcción de Sistema de Alcantarillado San Rafael</t>
  </si>
  <si>
    <t>OTROS FONDOS E INVERSIONES</t>
  </si>
  <si>
    <t>Asfaltado Calle Rincón Chiquito hacia la Pradera</t>
  </si>
  <si>
    <t xml:space="preserve">Asfaltado Cuadrante de la Plaza y Calle Morera el Coco </t>
  </si>
  <si>
    <t>Construcción de Calle San Francisco Rincón Herrera la Guácima</t>
  </si>
  <si>
    <t>Alcantarillado Pluvial y Cordón de Caño la Guacima</t>
  </si>
  <si>
    <t>Señalización de la Ruta Turística  "Centro Historico"</t>
  </si>
  <si>
    <t>Señalización de la Ruta Turística  "Alajuela -Volcán Poas"</t>
  </si>
  <si>
    <t>EDIFICIOS</t>
  </si>
  <si>
    <t>Plan de Desarrollo Infómatico</t>
  </si>
  <si>
    <t>Catastro Multifinalitario</t>
  </si>
  <si>
    <t xml:space="preserve">Bibliotecas Virtuales </t>
  </si>
  <si>
    <t>Funcionamiento de Munimovil</t>
  </si>
  <si>
    <t>Proyectos de Vivienda de Interes Social</t>
  </si>
  <si>
    <t>Actualización del Plan Regulador</t>
  </si>
  <si>
    <t>Construcción de Sistema Pluvial Calle la Flory</t>
  </si>
  <si>
    <t>instalación de Alcantarilado Pluvial en Calle el Salto</t>
  </si>
  <si>
    <t>PROGRAMA II: SERVICIOS COMUNALES</t>
  </si>
  <si>
    <t>TOTAL PROGRAMA II</t>
  </si>
  <si>
    <t>Mantenimiento Rutinario de la Red Vial Cantonal</t>
  </si>
  <si>
    <t>Mantenimiento Periódico de la Red Vial Cantonal</t>
  </si>
  <si>
    <t>Dirección Técnica y Estudio</t>
  </si>
  <si>
    <t>Cuentas Especiales</t>
  </si>
  <si>
    <t>Sumas sin asignación Presupuestaria</t>
  </si>
  <si>
    <t>Sumas con destino específico sin asignación Presupuestaria</t>
  </si>
  <si>
    <t>INTERESES</t>
  </si>
  <si>
    <t>PROGRAMA IV: PARTIDAS ESPECIFICAS</t>
  </si>
  <si>
    <t>TRANSFERENCIAS DE CAPITAL A ASOCIACIONES</t>
  </si>
  <si>
    <t>TOTAL PROGRAMA IV</t>
  </si>
  <si>
    <t>Sumas Libres sin Asignación Presupuestaria</t>
  </si>
  <si>
    <t>TRANSFERENCIAS DE CAPITAL AL GOBIERNO CENTRAL</t>
  </si>
  <si>
    <t xml:space="preserve">Compra Equipo Medico p/ la Cruz Roja S.Rafael </t>
  </si>
  <si>
    <t>TRANSFERENCIAS DE CAPITAL AL SECTOR PUBLICO</t>
  </si>
  <si>
    <t xml:space="preserve">TRANSFERENCIAS DE CAPITAL A INSTITUCIONES DESC. NO EMPRESARIALES. </t>
  </si>
  <si>
    <t>JUNTAS DE EDUCACION</t>
  </si>
  <si>
    <t>TRANSFERENCIAS DE CAPITAL A ENT. PRIV. SIN FINES DE LUCRO</t>
  </si>
  <si>
    <t>JUNTA ADMINISTRATIVA</t>
  </si>
  <si>
    <t>AMORTIZACION</t>
  </si>
  <si>
    <t>PROGRAMA IV Partidas Específicas</t>
  </si>
  <si>
    <t>Hecho por: Ana Maria</t>
  </si>
  <si>
    <t>TOTAL:</t>
  </si>
  <si>
    <t xml:space="preserve">MODIFICACIONES PRESUPUESTARIAS </t>
  </si>
  <si>
    <t>Ampliación Salón Comunal Urbanización La Amistad</t>
  </si>
  <si>
    <t>AUDITORIA INTERNA</t>
  </si>
  <si>
    <t>NOMBRE</t>
  </si>
  <si>
    <t>Hecho por: Karina Rojas</t>
  </si>
  <si>
    <t>SEGURIDAD MUNICIPAL Y CONTROL VIAL</t>
  </si>
  <si>
    <t>UNIDAD TECNICA DE GESTION VIAL</t>
  </si>
  <si>
    <t>ACUEDUCTOS</t>
  </si>
  <si>
    <t>EDUCATIVOS, CUTURALES Y DEPORTIVOS</t>
  </si>
  <si>
    <t>SERVICIOS SOCIALES COMPLEMENTARIOS</t>
  </si>
  <si>
    <t>ALCANTARILLADO PLUVIAL</t>
  </si>
  <si>
    <t>ACTIVIDAD ORDINARIA</t>
  </si>
  <si>
    <t>MANTENIMIENTO RUTINARIO DE LA RED VIAL CANTONAL</t>
  </si>
  <si>
    <t>MANTENIMIENTO PERIODICO DE LA RED VIAL CANTONAL</t>
  </si>
  <si>
    <t xml:space="preserve">CUENTAS ESPECIALES </t>
  </si>
  <si>
    <t>SUMAS SIN ASIGNACION PRESUPUESTARIA</t>
  </si>
  <si>
    <t>ALCANTARILLADO SANITARIO</t>
  </si>
  <si>
    <t>MANTENIMIENTO DE PARQUES Y ZONAS VERDES</t>
  </si>
  <si>
    <t>DIRECCION TECNICA Y ESTUDIO</t>
  </si>
  <si>
    <t>GESTION INTEGRAL DE RESIDUOS SOLIDOS</t>
  </si>
  <si>
    <t>Hecho por: Licda. Karina Rojas</t>
  </si>
  <si>
    <t>SUMAS CON DESTINO ESPECIFICO SIN ASIGNACION PRESUPUESTARIO</t>
  </si>
  <si>
    <t>BIENES INMUEBLES</t>
  </si>
  <si>
    <t>DETALLE GENERAL DE EGRESOS, AÑO 2017</t>
  </si>
  <si>
    <t>ASEO DE VIAS</t>
  </si>
  <si>
    <t>ATENCION DE EMERGENCIAS CANTONALES</t>
  </si>
  <si>
    <t>IMPLEMENTACION DEL PLAN MUNICIPAL PARA LA GESTION INTEGRAL DE RESIDUOS SOLIDOS</t>
  </si>
  <si>
    <t>Contribuciones patronal al Seguro de la salud de la CCSS</t>
  </si>
  <si>
    <t>Contribución patronal al Banco Popular</t>
  </si>
  <si>
    <t>Contribución patronal al seguro de pensiones CCSS</t>
  </si>
  <si>
    <t>Aporte patronal al Regimen obligatorio de pensiones</t>
  </si>
  <si>
    <t>Aporte patronal al Fondo de Capitalización Laboral</t>
  </si>
  <si>
    <t>01-01-00-04-01</t>
  </si>
  <si>
    <t>01-01-00-04-05</t>
  </si>
  <si>
    <t>01-01-00-05-01</t>
  </si>
  <si>
    <t>01-01-00-05-02</t>
  </si>
  <si>
    <t>01-01-00-05-03</t>
  </si>
  <si>
    <t>PROGRAMA I ADMINISTRACION GENERAL</t>
  </si>
  <si>
    <t>Sueldos Fijos</t>
  </si>
  <si>
    <t>01-01-00-01-01</t>
  </si>
  <si>
    <t xml:space="preserve">GESTION AMBIENTAL </t>
  </si>
  <si>
    <t>REPARACIONES MENORES MAQUINARIA Y EQUIPO</t>
  </si>
  <si>
    <t>MERCADO MUNICIPAL Y PLAZA</t>
  </si>
  <si>
    <t>DEBERES DE LOS MUNICIPES</t>
  </si>
  <si>
    <t>Tiempo Extraordinario</t>
  </si>
  <si>
    <t>01-01-00-02-01</t>
  </si>
  <si>
    <t>Salario Escolar</t>
  </si>
  <si>
    <t>01-01-00-03-04</t>
  </si>
  <si>
    <t>Decimotercer mes</t>
  </si>
  <si>
    <t>01-01-00-03-03</t>
  </si>
  <si>
    <t>Contrib. Patronal Otros Fondos Adm. Por entes Privados</t>
  </si>
  <si>
    <t>01-01-00-05-05</t>
  </si>
  <si>
    <t xml:space="preserve">Indemnizaciones </t>
  </si>
  <si>
    <t>02-02-06-06-01</t>
  </si>
  <si>
    <t>Otros Servicios de Gestión y Apoyo</t>
  </si>
  <si>
    <t>02-02-01-04-99</t>
  </si>
  <si>
    <t>POLICIA MUNICIPAL</t>
  </si>
  <si>
    <t xml:space="preserve">Servicios Generales </t>
  </si>
  <si>
    <t>02-02-01-04-06</t>
  </si>
  <si>
    <t>03-06-04-01-04-06</t>
  </si>
  <si>
    <t>DESARROLLO CULTURAL, EDUCATIVO Y RECREATIVO</t>
  </si>
  <si>
    <t>02-09-01-01-04-99</t>
  </si>
  <si>
    <t>02-23-00-02-01</t>
  </si>
  <si>
    <t>02-23-00-03-03</t>
  </si>
  <si>
    <t>02-23-00-03-04</t>
  </si>
  <si>
    <t>02-23-00-04-01</t>
  </si>
  <si>
    <t>02-23-00-04-05</t>
  </si>
  <si>
    <t>02-23-00-05-01</t>
  </si>
  <si>
    <t>02-23-00-05-02</t>
  </si>
  <si>
    <t>02-23-00-05-03</t>
  </si>
  <si>
    <t>02-23-00-05-05</t>
  </si>
  <si>
    <t>Actividades de Capacitación</t>
  </si>
  <si>
    <t>02-23-01-07-01</t>
  </si>
  <si>
    <t>MACROMEDICION</t>
  </si>
  <si>
    <t>Retribucion por Años Servidos</t>
  </si>
  <si>
    <t>Indemnizaciones</t>
  </si>
  <si>
    <t>02-06-00-01-01</t>
  </si>
  <si>
    <t>02-06-00-03-01</t>
  </si>
  <si>
    <t>02-06-00-05-05</t>
  </si>
  <si>
    <t>02-06-06-06-01</t>
  </si>
  <si>
    <t>Instalaciones</t>
  </si>
  <si>
    <t>03-05-25-05-02-07</t>
  </si>
  <si>
    <t>Combustibles y Lubricantes</t>
  </si>
  <si>
    <t>03-02-01-01-02-01-01</t>
  </si>
  <si>
    <t>Repuestos y Accesorios</t>
  </si>
  <si>
    <t>03-02-01-01-02-04-02</t>
  </si>
  <si>
    <t>PLANEAMIENTO Y CONSTRUCCION DE LA INFRAESTRUCTURA</t>
  </si>
  <si>
    <t xml:space="preserve">Servicios de Ingenieria </t>
  </si>
  <si>
    <t>03-06-01-01-01-04-03</t>
  </si>
  <si>
    <t>INSTALACION DE JUEGOS INFANTILES BARRIO LOS ANGELES DE SAN RAFAEL DE ALAJUELA</t>
  </si>
  <si>
    <t>Otras Construcciones, Adiciones y Mejoras</t>
  </si>
  <si>
    <t>03-06-59-05-02-99</t>
  </si>
  <si>
    <t>RECURSOS HUMANOS</t>
  </si>
  <si>
    <t>Viaticos dentro del Pais</t>
  </si>
  <si>
    <t>01-01-07-01-01-05-02</t>
  </si>
  <si>
    <t>Ayuda a Funcionarios</t>
  </si>
  <si>
    <t>01-01-07-01-06-02-03</t>
  </si>
  <si>
    <t>04-2018</t>
  </si>
  <si>
    <t>MODIFICACIONES PRESUPUESTARIAS Nº 04-2018</t>
  </si>
  <si>
    <t>MODIFICACION PRESUPUESTARIA Nº 4-2018</t>
  </si>
  <si>
    <t>DETALLE GENERAL DE EGRESOS, AÑO 2018</t>
  </si>
  <si>
    <t>MODIFICACIONES PRESUPUESTARIAS  A NIVEL DE FORMULARIO DE NECESIDADES Nº 04-2018</t>
  </si>
  <si>
    <t>MODIFICACION PRESUPUESTARIO Nº 4-2018</t>
  </si>
  <si>
    <t>AÑO 2018</t>
  </si>
  <si>
    <t xml:space="preserve">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</si>
</sst>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¢&quot;#,##0_);\(&quot;¢&quot;#,##0\)"/>
    <numFmt numFmtId="181" formatCode="&quot;¢&quot;#,##0_);[Red]\(&quot;¢&quot;#,##0\)"/>
    <numFmt numFmtId="182" formatCode="&quot;¢&quot;#,##0.00_);\(&quot;¢&quot;#,##0.00\)"/>
    <numFmt numFmtId="183" formatCode="&quot;¢&quot;#,##0.00_);[Red]\(&quot;¢&quot;#,##0.00\)"/>
    <numFmt numFmtId="184" formatCode="_(&quot;¢&quot;* #,##0_);_(&quot;¢&quot;* \(#,##0\);_(&quot;¢&quot;* &quot;-&quot;_);_(@_)"/>
    <numFmt numFmtId="185" formatCode="_(&quot;¢&quot;* #,##0.00_);_(&quot;¢&quot;* \(#,##0.00\);_(&quot;¢&quot;* &quot;-&quot;??_);_(@_)"/>
    <numFmt numFmtId="186" formatCode="&quot;¢&quot;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¢-140A]#,##0.00"/>
    <numFmt numFmtId="192" formatCode="&quot;₡&quot;#,##0.00"/>
    <numFmt numFmtId="193" formatCode="0.00_);[Red]\(0.00\)"/>
    <numFmt numFmtId="194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0" xfId="49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2" xfId="49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43" fontId="0" fillId="0" borderId="14" xfId="49" applyFont="1" applyFill="1" applyBorder="1" applyAlignment="1">
      <alignment/>
    </xf>
    <xf numFmtId="43" fontId="1" fillId="0" borderId="0" xfId="49" applyFont="1" applyFill="1" applyBorder="1" applyAlignment="1">
      <alignment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49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43" fontId="1" fillId="0" borderId="0" xfId="49" applyFont="1" applyAlignment="1">
      <alignment/>
    </xf>
    <xf numFmtId="43" fontId="0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1" fillId="33" borderId="13" xfId="0" applyNumberFormat="1" applyFont="1" applyFill="1" applyBorder="1" applyAlignment="1">
      <alignment/>
    </xf>
    <xf numFmtId="43" fontId="1" fillId="33" borderId="0" xfId="49" applyFont="1" applyFill="1" applyBorder="1" applyAlignment="1">
      <alignment/>
    </xf>
    <xf numFmtId="43" fontId="1" fillId="0" borderId="12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3" fontId="0" fillId="0" borderId="0" xfId="49" applyFont="1" applyFill="1" applyAlignment="1">
      <alignment/>
    </xf>
    <xf numFmtId="43" fontId="1" fillId="0" borderId="14" xfId="49" applyFont="1" applyFill="1" applyBorder="1" applyAlignment="1">
      <alignment/>
    </xf>
    <xf numFmtId="0" fontId="5" fillId="0" borderId="0" xfId="0" applyFont="1" applyFill="1" applyAlignment="1">
      <alignment/>
    </xf>
    <xf numFmtId="43" fontId="1" fillId="0" borderId="0" xfId="49" applyFont="1" applyFill="1" applyAlignment="1">
      <alignment/>
    </xf>
    <xf numFmtId="43" fontId="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43" fontId="1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3" fontId="0" fillId="0" borderId="12" xfId="49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1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43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3" fontId="1" fillId="0" borderId="12" xfId="49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3" fontId="6" fillId="0" borderId="0" xfId="49" applyFont="1" applyBorder="1" applyAlignment="1">
      <alignment/>
    </xf>
    <xf numFmtId="0" fontId="7" fillId="0" borderId="18" xfId="0" applyFont="1" applyBorder="1" applyAlignment="1">
      <alignment/>
    </xf>
    <xf numFmtId="43" fontId="7" fillId="0" borderId="19" xfId="49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49" applyFont="1" applyBorder="1" applyAlignment="1">
      <alignment/>
    </xf>
    <xf numFmtId="43" fontId="7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2" xfId="49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wrapText="1"/>
    </xf>
    <xf numFmtId="43" fontId="7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3" fontId="6" fillId="0" borderId="19" xfId="49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191" fontId="8" fillId="34" borderId="12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43" fontId="9" fillId="0" borderId="0" xfId="49" applyFont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3" fontId="6" fillId="0" borderId="14" xfId="49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/>
    </xf>
    <xf numFmtId="0" fontId="7" fillId="0" borderId="21" xfId="0" applyFont="1" applyFill="1" applyBorder="1" applyAlignment="1">
      <alignment textRotation="255"/>
    </xf>
    <xf numFmtId="0" fontId="7" fillId="0" borderId="21" xfId="0" applyFont="1" applyFill="1" applyBorder="1" applyAlignment="1">
      <alignment wrapText="1"/>
    </xf>
    <xf numFmtId="43" fontId="7" fillId="0" borderId="18" xfId="49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" fontId="7" fillId="34" borderId="13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43" fontId="7" fillId="0" borderId="15" xfId="49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43" fontId="0" fillId="0" borderId="0" xfId="49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94" fontId="0" fillId="0" borderId="0" xfId="0" applyNumberFormat="1" applyFill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3" fontId="1" fillId="0" borderId="12" xfId="49" applyFont="1" applyFill="1" applyBorder="1" applyAlignment="1">
      <alignment horizontal="center" vertical="top" wrapText="1"/>
    </xf>
    <xf numFmtId="43" fontId="0" fillId="0" borderId="14" xfId="49" applyFont="1" applyFill="1" applyBorder="1" applyAlignment="1">
      <alignment/>
    </xf>
    <xf numFmtId="0" fontId="0" fillId="0" borderId="0" xfId="0" applyFont="1" applyAlignment="1">
      <alignment/>
    </xf>
    <xf numFmtId="43" fontId="7" fillId="0" borderId="12" xfId="49" applyFont="1" applyBorder="1" applyAlignment="1">
      <alignment horizontal="center" wrapText="1"/>
    </xf>
    <xf numFmtId="43" fontId="7" fillId="0" borderId="12" xfId="49" applyFont="1" applyBorder="1" applyAlignment="1">
      <alignment wrapText="1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1" fillId="0" borderId="12" xfId="49" applyFont="1" applyBorder="1" applyAlignment="1">
      <alignment horizontal="center" wrapText="1"/>
    </xf>
    <xf numFmtId="43" fontId="1" fillId="0" borderId="12" xfId="49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3" fontId="0" fillId="0" borderId="19" xfId="49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3" fontId="7" fillId="0" borderId="0" xfId="49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3" fontId="7" fillId="0" borderId="13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13" xfId="0" applyNumberFormat="1" applyFont="1" applyFill="1" applyBorder="1" applyAlignment="1">
      <alignment/>
    </xf>
    <xf numFmtId="43" fontId="6" fillId="0" borderId="0" xfId="49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3" fontId="7" fillId="0" borderId="12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43" fontId="6" fillId="0" borderId="14" xfId="49" applyFont="1" applyBorder="1" applyAlignment="1">
      <alignment/>
    </xf>
    <xf numFmtId="0" fontId="6" fillId="0" borderId="16" xfId="0" applyFont="1" applyBorder="1" applyAlignment="1">
      <alignment/>
    </xf>
    <xf numFmtId="43" fontId="7" fillId="0" borderId="10" xfId="49" applyFont="1" applyBorder="1" applyAlignment="1">
      <alignment horizontal="center"/>
    </xf>
    <xf numFmtId="43" fontId="7" fillId="0" borderId="0" xfId="49" applyFont="1" applyBorder="1" applyAlignment="1">
      <alignment horizontal="center"/>
    </xf>
    <xf numFmtId="43" fontId="7" fillId="0" borderId="12" xfId="49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43" fontId="0" fillId="0" borderId="0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" fontId="7" fillId="34" borderId="13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wrapText="1"/>
    </xf>
    <xf numFmtId="4" fontId="7" fillId="34" borderId="1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3" fontId="7" fillId="0" borderId="0" xfId="49" applyFont="1" applyBorder="1" applyAlignment="1">
      <alignment vertical="top"/>
    </xf>
    <xf numFmtId="171" fontId="0" fillId="0" borderId="12" xfId="0" applyNumberFormat="1" applyFont="1" applyFill="1" applyBorder="1" applyAlignment="1">
      <alignment wrapText="1"/>
    </xf>
    <xf numFmtId="171" fontId="7" fillId="0" borderId="12" xfId="0" applyNumberFormat="1" applyFont="1" applyFill="1" applyBorder="1" applyAlignment="1">
      <alignment/>
    </xf>
    <xf numFmtId="43" fontId="7" fillId="0" borderId="13" xfId="0" applyNumberFormat="1" applyFont="1" applyBorder="1" applyAlignment="1">
      <alignment vertical="top"/>
    </xf>
    <xf numFmtId="0" fontId="7" fillId="0" borderId="11" xfId="0" applyFont="1" applyFill="1" applyBorder="1" applyAlignment="1">
      <alignment horizontal="left"/>
    </xf>
    <xf numFmtId="4" fontId="7" fillId="34" borderId="12" xfId="0" applyNumberFormat="1" applyFont="1" applyFill="1" applyBorder="1" applyAlignment="1">
      <alignment/>
    </xf>
    <xf numFmtId="43" fontId="0" fillId="0" borderId="0" xfId="49" applyFont="1" applyFill="1" applyBorder="1" applyAlignment="1">
      <alignment/>
    </xf>
    <xf numFmtId="43" fontId="7" fillId="0" borderId="0" xfId="49" applyFont="1" applyBorder="1" applyAlignment="1">
      <alignment horizontal="center" wrapText="1"/>
    </xf>
    <xf numFmtId="43" fontId="7" fillId="0" borderId="0" xfId="49" applyFont="1" applyBorder="1" applyAlignment="1">
      <alignment wrapText="1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43" fontId="7" fillId="0" borderId="1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" fontId="7" fillId="34" borderId="13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43" fontId="1" fillId="0" borderId="0" xfId="49" applyFont="1" applyFill="1" applyBorder="1" applyAlignment="1">
      <alignment horizontal="left" vertical="top" wrapText="1"/>
    </xf>
    <xf numFmtId="40" fontId="1" fillId="0" borderId="15" xfId="0" applyNumberFormat="1" applyFont="1" applyFill="1" applyBorder="1" applyAlignment="1">
      <alignment horizontal="right"/>
    </xf>
    <xf numFmtId="40" fontId="1" fillId="0" borderId="13" xfId="0" applyNumberFormat="1" applyFont="1" applyFill="1" applyBorder="1" applyAlignment="1">
      <alignment horizontal="right" vertical="top"/>
    </xf>
    <xf numFmtId="40" fontId="0" fillId="0" borderId="13" xfId="49" applyNumberFormat="1" applyFont="1" applyFill="1" applyBorder="1" applyAlignment="1">
      <alignment horizontal="right"/>
    </xf>
    <xf numFmtId="40" fontId="0" fillId="0" borderId="16" xfId="49" applyNumberFormat="1" applyFont="1" applyFill="1" applyBorder="1" applyAlignment="1">
      <alignment horizontal="right"/>
    </xf>
    <xf numFmtId="40" fontId="0" fillId="0" borderId="0" xfId="49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" fontId="7" fillId="34" borderId="15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39" fontId="7" fillId="0" borderId="0" xfId="49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43" fontId="7" fillId="0" borderId="13" xfId="49" applyFont="1" applyBorder="1" applyAlignment="1">
      <alignment horizontal="center"/>
    </xf>
    <xf numFmtId="0" fontId="44" fillId="0" borderId="0" xfId="0" applyFont="1" applyFill="1" applyAlignment="1">
      <alignment/>
    </xf>
    <xf numFmtId="43" fontId="1" fillId="0" borderId="0" xfId="0" applyNumberFormat="1" applyFont="1" applyFill="1" applyBorder="1" applyAlignment="1">
      <alignment/>
    </xf>
    <xf numFmtId="43" fontId="7" fillId="0" borderId="0" xfId="49" applyFont="1" applyBorder="1" applyAlignment="1">
      <alignment horizontal="right" vertical="top"/>
    </xf>
    <xf numFmtId="43" fontId="1" fillId="0" borderId="0" xfId="49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3" fontId="1" fillId="0" borderId="0" xfId="49" applyFont="1" applyAlignment="1">
      <alignment horizontal="center"/>
    </xf>
    <xf numFmtId="43" fontId="7" fillId="0" borderId="10" xfId="49" applyFont="1" applyBorder="1" applyAlignment="1">
      <alignment horizontal="center"/>
    </xf>
    <xf numFmtId="43" fontId="7" fillId="0" borderId="0" xfId="49" applyFont="1" applyBorder="1" applyAlignment="1">
      <alignment horizontal="center"/>
    </xf>
    <xf numFmtId="43" fontId="7" fillId="0" borderId="13" xfId="49" applyFont="1" applyBorder="1" applyAlignment="1">
      <alignment horizontal="center"/>
    </xf>
    <xf numFmtId="43" fontId="7" fillId="0" borderId="18" xfId="49" applyFont="1" applyBorder="1" applyAlignment="1">
      <alignment horizontal="center"/>
    </xf>
    <xf numFmtId="43" fontId="7" fillId="0" borderId="19" xfId="49" applyFont="1" applyBorder="1" applyAlignment="1">
      <alignment horizontal="center"/>
    </xf>
    <xf numFmtId="43" fontId="7" fillId="0" borderId="20" xfId="49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7" fillId="0" borderId="13" xfId="0" applyNumberFormat="1" applyFont="1" applyBorder="1" applyAlignment="1">
      <alignment horizontal="center"/>
    </xf>
    <xf numFmtId="17" fontId="7" fillId="0" borderId="10" xfId="0" applyNumberFormat="1" applyFont="1" applyBorder="1" applyAlignment="1" quotePrefix="1">
      <alignment horizontal="center"/>
    </xf>
    <xf numFmtId="17" fontId="7" fillId="0" borderId="0" xfId="0" applyNumberFormat="1" applyFont="1" applyBorder="1" applyAlignment="1" quotePrefix="1">
      <alignment horizontal="center"/>
    </xf>
    <xf numFmtId="17" fontId="7" fillId="0" borderId="13" xfId="0" applyNumberFormat="1" applyFont="1" applyBorder="1" applyAlignment="1" quotePrefix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43" fontId="7" fillId="0" borderId="13" xfId="0" applyNumberFormat="1" applyFont="1" applyFill="1" applyBorder="1" applyAlignment="1">
      <alignment horizontal="center"/>
    </xf>
    <xf numFmtId="17" fontId="7" fillId="0" borderId="10" xfId="49" applyNumberFormat="1" applyFont="1" applyFill="1" applyBorder="1" applyAlignment="1">
      <alignment horizontal="center"/>
    </xf>
    <xf numFmtId="17" fontId="7" fillId="0" borderId="0" xfId="49" applyNumberFormat="1" applyFont="1" applyFill="1" applyBorder="1" applyAlignment="1" quotePrefix="1">
      <alignment horizontal="center"/>
    </xf>
    <xf numFmtId="17" fontId="7" fillId="0" borderId="13" xfId="49" applyNumberFormat="1" applyFont="1" applyFill="1" applyBorder="1" applyAlignment="1" quotePrefix="1">
      <alignment horizontal="center"/>
    </xf>
    <xf numFmtId="43" fontId="1" fillId="0" borderId="18" xfId="49" applyFont="1" applyFill="1" applyBorder="1" applyAlignment="1">
      <alignment horizontal="center"/>
    </xf>
    <xf numFmtId="43" fontId="1" fillId="0" borderId="19" xfId="49" applyFont="1" applyFill="1" applyBorder="1" applyAlignment="1">
      <alignment horizontal="center"/>
    </xf>
    <xf numFmtId="43" fontId="1" fillId="0" borderId="20" xfId="49" applyFont="1" applyFill="1" applyBorder="1" applyAlignment="1">
      <alignment horizontal="center"/>
    </xf>
    <xf numFmtId="43" fontId="1" fillId="0" borderId="17" xfId="49" applyFont="1" applyFill="1" applyBorder="1" applyAlignment="1">
      <alignment horizontal="center"/>
    </xf>
    <xf numFmtId="43" fontId="1" fillId="0" borderId="14" xfId="49" applyFont="1" applyFill="1" applyBorder="1" applyAlignment="1">
      <alignment horizontal="center"/>
    </xf>
    <xf numFmtId="43" fontId="1" fillId="0" borderId="16" xfId="49" applyFont="1" applyFill="1" applyBorder="1" applyAlignment="1">
      <alignment horizontal="center"/>
    </xf>
    <xf numFmtId="17" fontId="1" fillId="0" borderId="10" xfId="49" applyNumberFormat="1" applyFont="1" applyFill="1" applyBorder="1" applyAlignment="1">
      <alignment horizontal="center"/>
    </xf>
    <xf numFmtId="17" fontId="1" fillId="0" borderId="0" xfId="49" applyNumberFormat="1" applyFont="1" applyFill="1" applyBorder="1" applyAlignment="1" quotePrefix="1">
      <alignment horizontal="center"/>
    </xf>
    <xf numFmtId="17" fontId="1" fillId="0" borderId="13" xfId="49" applyNumberFormat="1" applyFont="1" applyFill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" fontId="1" fillId="0" borderId="17" xfId="0" applyNumberFormat="1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1" fillId="0" borderId="16" xfId="0" applyFont="1" applyFill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="70" zoomScaleNormal="70" workbookViewId="0" topLeftCell="A20">
      <selection activeCell="H57" sqref="H57"/>
    </sheetView>
  </sheetViews>
  <sheetFormatPr defaultColWidth="11.421875" defaultRowHeight="12.75"/>
  <cols>
    <col min="1" max="1" width="9.28125" style="107" customWidth="1"/>
    <col min="2" max="2" width="80.8515625" style="107" customWidth="1"/>
    <col min="3" max="3" width="23.8515625" style="112" bestFit="1" customWidth="1"/>
    <col min="4" max="4" width="24.00390625" style="112" customWidth="1"/>
    <col min="5" max="5" width="25.421875" style="112" bestFit="1" customWidth="1"/>
    <col min="6" max="6" width="23.421875" style="107" bestFit="1" customWidth="1"/>
    <col min="7" max="7" width="16.8515625" style="107" bestFit="1" customWidth="1"/>
    <col min="8" max="8" width="15.421875" style="107" bestFit="1" customWidth="1"/>
    <col min="9" max="9" width="13.8515625" style="107" bestFit="1" customWidth="1"/>
    <col min="10" max="16384" width="11.421875" style="107" customWidth="1"/>
  </cols>
  <sheetData>
    <row r="1" spans="1:7" ht="15">
      <c r="A1" s="222" t="s">
        <v>0</v>
      </c>
      <c r="B1" s="223"/>
      <c r="C1" s="223"/>
      <c r="D1" s="223"/>
      <c r="E1" s="223"/>
      <c r="F1" s="224"/>
      <c r="G1" s="121"/>
    </row>
    <row r="2" spans="1:7" ht="14.25">
      <c r="A2" s="71"/>
      <c r="B2" s="51"/>
      <c r="C2" s="52"/>
      <c r="D2" s="52"/>
      <c r="E2" s="52"/>
      <c r="F2" s="65"/>
      <c r="G2" s="121"/>
    </row>
    <row r="3" spans="1:7" ht="15">
      <c r="A3" s="225" t="s">
        <v>88</v>
      </c>
      <c r="B3" s="226"/>
      <c r="C3" s="226"/>
      <c r="D3" s="226"/>
      <c r="E3" s="226"/>
      <c r="F3" s="227"/>
      <c r="G3" s="121"/>
    </row>
    <row r="4" spans="1:7" ht="15">
      <c r="A4" s="228" t="s">
        <v>185</v>
      </c>
      <c r="B4" s="229"/>
      <c r="C4" s="229"/>
      <c r="D4" s="229"/>
      <c r="E4" s="229"/>
      <c r="F4" s="230"/>
      <c r="G4" s="121"/>
    </row>
    <row r="5" spans="1:7" ht="19.5" customHeight="1">
      <c r="A5" s="219"/>
      <c r="B5" s="220"/>
      <c r="C5" s="220"/>
      <c r="D5" s="220"/>
      <c r="E5" s="220"/>
      <c r="F5" s="221"/>
      <c r="G5" s="121"/>
    </row>
    <row r="6" spans="1:7" ht="19.5" customHeight="1" thickBot="1">
      <c r="A6" s="149"/>
      <c r="B6" s="150"/>
      <c r="C6" s="150"/>
      <c r="D6" s="150"/>
      <c r="E6" s="150"/>
      <c r="F6" s="211"/>
      <c r="G6" s="121"/>
    </row>
    <row r="7" spans="1:6" ht="44.25" customHeight="1" thickBot="1">
      <c r="A7" s="60" t="s">
        <v>5</v>
      </c>
      <c r="B7" s="60"/>
      <c r="C7" s="62" t="s">
        <v>1</v>
      </c>
      <c r="D7" s="108" t="s">
        <v>2</v>
      </c>
      <c r="E7" s="109" t="s">
        <v>3</v>
      </c>
      <c r="F7" s="63" t="s">
        <v>4</v>
      </c>
    </row>
    <row r="8" spans="1:6" ht="13.5" customHeight="1">
      <c r="A8" s="53"/>
      <c r="B8" s="53"/>
      <c r="C8" s="54"/>
      <c r="D8" s="54"/>
      <c r="E8" s="54"/>
      <c r="F8" s="55"/>
    </row>
    <row r="9" spans="1:8" ht="15">
      <c r="A9" s="56">
        <v>1</v>
      </c>
      <c r="B9" s="134" t="s">
        <v>28</v>
      </c>
      <c r="C9" s="58">
        <v>2456346966.55</v>
      </c>
      <c r="D9" s="58">
        <f>SUM(Hoja3!J6:J28)</f>
        <v>33443241.09</v>
      </c>
      <c r="E9" s="58">
        <f>SUM(Hoja3!K6:K28)</f>
        <v>66390731.09</v>
      </c>
      <c r="F9" s="59">
        <f>SUM(C9+D9-E9)</f>
        <v>2423399476.55</v>
      </c>
      <c r="G9" s="110"/>
      <c r="H9" s="111">
        <f>+E9-D9</f>
        <v>32947490.000000004</v>
      </c>
    </row>
    <row r="10" spans="1:8" ht="15">
      <c r="A10" s="56"/>
      <c r="B10" s="134"/>
      <c r="C10" s="58"/>
      <c r="D10" s="58"/>
      <c r="E10" s="58"/>
      <c r="F10" s="59"/>
      <c r="G10" s="110"/>
      <c r="H10" s="111"/>
    </row>
    <row r="11" spans="1:7" ht="15" hidden="1">
      <c r="A11" s="56">
        <v>2</v>
      </c>
      <c r="B11" s="134" t="s">
        <v>90</v>
      </c>
      <c r="C11" s="58"/>
      <c r="D11" s="58"/>
      <c r="E11" s="58"/>
      <c r="F11" s="59"/>
      <c r="G11" s="110"/>
    </row>
    <row r="12" spans="1:7" ht="15" hidden="1">
      <c r="A12" s="56"/>
      <c r="B12" s="134"/>
      <c r="C12" s="58"/>
      <c r="D12" s="58"/>
      <c r="E12" s="58"/>
      <c r="F12" s="59"/>
      <c r="G12" s="110"/>
    </row>
    <row r="13" spans="1:9" ht="15" hidden="1">
      <c r="A13" s="56">
        <v>3</v>
      </c>
      <c r="B13" s="56" t="s">
        <v>33</v>
      </c>
      <c r="C13" s="58"/>
      <c r="D13" s="58"/>
      <c r="E13" s="58"/>
      <c r="F13" s="59">
        <f>SUM(C13+D13-E13)</f>
        <v>0</v>
      </c>
      <c r="G13" s="110"/>
      <c r="H13" s="110">
        <f>+E13-D13</f>
        <v>0</v>
      </c>
      <c r="I13" s="110"/>
    </row>
    <row r="14" spans="1:8" ht="14.25" customHeight="1" thickBot="1">
      <c r="A14" s="56"/>
      <c r="B14" s="134"/>
      <c r="C14" s="58"/>
      <c r="D14" s="58"/>
      <c r="E14" s="58"/>
      <c r="F14" s="59"/>
      <c r="H14" s="110"/>
    </row>
    <row r="15" spans="1:8" ht="15.75" thickBot="1">
      <c r="A15" s="60" t="s">
        <v>29</v>
      </c>
      <c r="B15" s="60"/>
      <c r="C15" s="62"/>
      <c r="D15" s="62">
        <f>SUM(D9:D13)</f>
        <v>33443241.09</v>
      </c>
      <c r="E15" s="62">
        <f>SUM(E8:E14)</f>
        <v>66390731.09</v>
      </c>
      <c r="F15" s="63"/>
      <c r="G15" s="110">
        <f>+E15-D15</f>
        <v>32947490.000000004</v>
      </c>
      <c r="H15" s="110"/>
    </row>
    <row r="16" spans="1:7" ht="16.5" customHeight="1" thickBot="1">
      <c r="A16" s="219" t="s">
        <v>64</v>
      </c>
      <c r="B16" s="220"/>
      <c r="C16" s="220"/>
      <c r="D16" s="220"/>
      <c r="E16" s="220"/>
      <c r="F16" s="221"/>
      <c r="G16" s="110"/>
    </row>
    <row r="17" spans="1:7" ht="30.75" thickBot="1">
      <c r="A17" s="60" t="s">
        <v>5</v>
      </c>
      <c r="B17" s="61"/>
      <c r="C17" s="62" t="s">
        <v>1</v>
      </c>
      <c r="D17" s="108" t="s">
        <v>2</v>
      </c>
      <c r="E17" s="109" t="s">
        <v>3</v>
      </c>
      <c r="F17" s="63" t="s">
        <v>4</v>
      </c>
      <c r="G17" s="110"/>
    </row>
    <row r="18" spans="1:7" ht="15">
      <c r="A18" s="56"/>
      <c r="B18" s="64"/>
      <c r="C18" s="58"/>
      <c r="D18" s="176"/>
      <c r="E18" s="177"/>
      <c r="F18" s="157"/>
      <c r="G18" s="110"/>
    </row>
    <row r="19" spans="1:7" ht="13.5" customHeight="1" hidden="1">
      <c r="A19" s="56">
        <v>1</v>
      </c>
      <c r="B19" s="64" t="s">
        <v>112</v>
      </c>
      <c r="C19" s="58"/>
      <c r="D19" s="58"/>
      <c r="E19" s="58"/>
      <c r="F19" s="59">
        <f>SUM(C19+D19-E19)</f>
        <v>0</v>
      </c>
      <c r="G19" s="110"/>
    </row>
    <row r="20" spans="1:7" ht="13.5" customHeight="1">
      <c r="A20" s="56">
        <v>2</v>
      </c>
      <c r="B20" s="64" t="s">
        <v>107</v>
      </c>
      <c r="C20" s="58">
        <v>1629239423.64</v>
      </c>
      <c r="D20" s="58">
        <f>SUM(Hoja3!J30:J34)</f>
        <v>8500000</v>
      </c>
      <c r="E20" s="58">
        <f>SUM(Hoja3!K30:K35)</f>
        <v>37500000</v>
      </c>
      <c r="F20" s="59">
        <f>SUM(C20+D20-E20)</f>
        <v>1600239423.64</v>
      </c>
      <c r="G20" s="110">
        <f aca="true" t="shared" si="0" ref="G20:G67">+E20-D20</f>
        <v>29000000</v>
      </c>
    </row>
    <row r="21" spans="1:7" ht="13.5" customHeight="1" hidden="1">
      <c r="A21" s="56">
        <v>5</v>
      </c>
      <c r="B21" s="64" t="s">
        <v>105</v>
      </c>
      <c r="C21" s="58"/>
      <c r="D21" s="58"/>
      <c r="E21" s="58"/>
      <c r="F21" s="59">
        <f>SUM(C21+D21-E21)</f>
        <v>0</v>
      </c>
      <c r="G21" s="110">
        <f t="shared" si="0"/>
        <v>0</v>
      </c>
    </row>
    <row r="22" spans="1:7" ht="13.5" customHeight="1">
      <c r="A22" s="56">
        <v>6</v>
      </c>
      <c r="B22" s="64" t="s">
        <v>95</v>
      </c>
      <c r="C22" s="58">
        <v>1416526228.16</v>
      </c>
      <c r="D22" s="58">
        <f>SUM(Hoja3!J36:J43)</f>
        <v>0</v>
      </c>
      <c r="E22" s="58">
        <f>SUM(Hoja3!K36:K43)</f>
        <v>121000000</v>
      </c>
      <c r="F22" s="59">
        <f aca="true" t="shared" si="1" ref="F22:F33">SUM(C22+D22-E22)</f>
        <v>1295526228.16</v>
      </c>
      <c r="G22" s="110">
        <f t="shared" si="0"/>
        <v>121000000</v>
      </c>
    </row>
    <row r="23" spans="1:7" ht="13.5" customHeight="1" hidden="1">
      <c r="A23" s="56">
        <v>7</v>
      </c>
      <c r="B23" s="64" t="s">
        <v>130</v>
      </c>
      <c r="C23" s="58"/>
      <c r="D23" s="58"/>
      <c r="E23" s="58"/>
      <c r="F23" s="59">
        <f t="shared" si="1"/>
        <v>0</v>
      </c>
      <c r="G23" s="110">
        <f t="shared" si="0"/>
        <v>0</v>
      </c>
    </row>
    <row r="24" spans="1:7" ht="13.5" customHeight="1">
      <c r="A24" s="56">
        <v>9</v>
      </c>
      <c r="B24" s="64" t="s">
        <v>96</v>
      </c>
      <c r="C24" s="58">
        <v>108804305.13</v>
      </c>
      <c r="D24" s="58">
        <f>SUM(Hoja3!J44)</f>
        <v>12000000</v>
      </c>
      <c r="E24" s="58"/>
      <c r="F24" s="59">
        <f t="shared" si="1"/>
        <v>120804305.13</v>
      </c>
      <c r="G24" s="110">
        <f t="shared" si="0"/>
        <v>-12000000</v>
      </c>
    </row>
    <row r="25" spans="1:7" ht="13.5" customHeight="1" hidden="1">
      <c r="A25" s="56">
        <v>10</v>
      </c>
      <c r="B25" s="64" t="s">
        <v>97</v>
      </c>
      <c r="C25" s="58"/>
      <c r="D25" s="58"/>
      <c r="E25" s="58"/>
      <c r="F25" s="59">
        <f t="shared" si="1"/>
        <v>0</v>
      </c>
      <c r="G25" s="110">
        <f t="shared" si="0"/>
        <v>0</v>
      </c>
    </row>
    <row r="26" spans="1:7" ht="13.5" customHeight="1" hidden="1">
      <c r="A26" s="56">
        <v>13</v>
      </c>
      <c r="B26" s="64" t="s">
        <v>104</v>
      </c>
      <c r="C26" s="58"/>
      <c r="D26" s="58"/>
      <c r="E26" s="58"/>
      <c r="F26" s="59">
        <f t="shared" si="1"/>
        <v>0</v>
      </c>
      <c r="G26" s="110">
        <f t="shared" si="0"/>
        <v>0</v>
      </c>
    </row>
    <row r="27" spans="1:7" ht="13.5" customHeight="1" hidden="1">
      <c r="A27" s="56">
        <v>18</v>
      </c>
      <c r="B27" s="64" t="s">
        <v>129</v>
      </c>
      <c r="C27" s="58"/>
      <c r="D27" s="58"/>
      <c r="E27" s="58"/>
      <c r="F27" s="59">
        <f t="shared" si="1"/>
        <v>0</v>
      </c>
      <c r="G27" s="110">
        <f t="shared" si="0"/>
        <v>0</v>
      </c>
    </row>
    <row r="28" spans="1:7" ht="13.5" customHeight="1">
      <c r="A28" s="56">
        <v>23</v>
      </c>
      <c r="B28" s="64" t="s">
        <v>93</v>
      </c>
      <c r="C28" s="58">
        <v>410930758.62</v>
      </c>
      <c r="D28" s="58">
        <f>SUM(Hoja3!J46:J65)</f>
        <v>6999999.999999999</v>
      </c>
      <c r="E28" s="58">
        <f>SUM(Hoja3!K46:K65)</f>
        <v>7000000</v>
      </c>
      <c r="F28" s="59">
        <f t="shared" si="1"/>
        <v>410930758.62</v>
      </c>
      <c r="G28" s="110">
        <f t="shared" si="0"/>
        <v>0</v>
      </c>
    </row>
    <row r="29" spans="1:7" ht="13.5" customHeight="1" hidden="1">
      <c r="A29" s="56">
        <v>25</v>
      </c>
      <c r="B29" s="64" t="s">
        <v>128</v>
      </c>
      <c r="C29" s="58"/>
      <c r="D29" s="58"/>
      <c r="E29" s="58"/>
      <c r="F29" s="59">
        <f t="shared" si="1"/>
        <v>0</v>
      </c>
      <c r="G29" s="110">
        <f t="shared" si="0"/>
        <v>0</v>
      </c>
    </row>
    <row r="30" spans="1:7" ht="13.5" customHeight="1" hidden="1">
      <c r="A30" s="56">
        <v>28</v>
      </c>
      <c r="B30" s="64" t="s">
        <v>113</v>
      </c>
      <c r="C30" s="58"/>
      <c r="D30" s="58"/>
      <c r="E30" s="58"/>
      <c r="F30" s="59"/>
      <c r="G30" s="110">
        <f t="shared" si="0"/>
        <v>0</v>
      </c>
    </row>
    <row r="31" spans="1:7" ht="13.5" customHeight="1" hidden="1">
      <c r="A31" s="56">
        <v>29</v>
      </c>
      <c r="B31" s="64" t="s">
        <v>131</v>
      </c>
      <c r="C31" s="58"/>
      <c r="D31" s="58"/>
      <c r="E31" s="58"/>
      <c r="F31" s="59">
        <f t="shared" si="1"/>
        <v>0</v>
      </c>
      <c r="G31" s="110">
        <f t="shared" si="0"/>
        <v>0</v>
      </c>
    </row>
    <row r="32" spans="1:7" ht="13.5" customHeight="1" hidden="1">
      <c r="A32" s="56">
        <v>30</v>
      </c>
      <c r="B32" s="64" t="s">
        <v>98</v>
      </c>
      <c r="C32" s="58"/>
      <c r="D32" s="58"/>
      <c r="E32" s="58"/>
      <c r="F32" s="59">
        <f t="shared" si="1"/>
        <v>0</v>
      </c>
      <c r="G32" s="110">
        <f t="shared" si="0"/>
        <v>0</v>
      </c>
    </row>
    <row r="33" spans="1:7" ht="2.25" customHeight="1">
      <c r="A33" s="56"/>
      <c r="B33" s="64"/>
      <c r="C33" s="58"/>
      <c r="D33" s="58"/>
      <c r="E33" s="58"/>
      <c r="F33" s="59">
        <f t="shared" si="1"/>
        <v>0</v>
      </c>
      <c r="G33" s="110">
        <f t="shared" si="0"/>
        <v>0</v>
      </c>
    </row>
    <row r="34" spans="1:7" ht="13.5" customHeight="1" thickBot="1">
      <c r="A34" s="56"/>
      <c r="B34" s="64"/>
      <c r="C34" s="58"/>
      <c r="D34" s="58"/>
      <c r="E34" s="58"/>
      <c r="F34" s="65"/>
      <c r="G34" s="110">
        <f t="shared" si="0"/>
        <v>0</v>
      </c>
    </row>
    <row r="35" spans="1:7" ht="15.75" thickBot="1">
      <c r="A35" s="60" t="s">
        <v>65</v>
      </c>
      <c r="B35" s="61"/>
      <c r="C35" s="62"/>
      <c r="D35" s="62">
        <f>SUM(D20:D32)</f>
        <v>27500000</v>
      </c>
      <c r="E35" s="62">
        <f>SUM(E20:E32)</f>
        <v>165500000</v>
      </c>
      <c r="F35" s="67"/>
      <c r="G35" s="110">
        <f t="shared" si="0"/>
        <v>138000000</v>
      </c>
    </row>
    <row r="36" spans="1:7" ht="12.75" customHeight="1">
      <c r="A36" s="71"/>
      <c r="B36" s="51"/>
      <c r="C36" s="52"/>
      <c r="D36" s="52"/>
      <c r="E36" s="52"/>
      <c r="F36" s="65"/>
      <c r="G36" s="110">
        <f t="shared" si="0"/>
        <v>0</v>
      </c>
    </row>
    <row r="37" spans="1:7" ht="15.75" thickBot="1">
      <c r="A37" s="219" t="s">
        <v>23</v>
      </c>
      <c r="B37" s="220"/>
      <c r="C37" s="220"/>
      <c r="D37" s="220"/>
      <c r="E37" s="220"/>
      <c r="F37" s="221"/>
      <c r="G37" s="110">
        <f t="shared" si="0"/>
        <v>0</v>
      </c>
    </row>
    <row r="38" spans="1:7" ht="35.25" customHeight="1" thickBot="1">
      <c r="A38" s="60" t="s">
        <v>5</v>
      </c>
      <c r="B38" s="61"/>
      <c r="C38" s="62" t="s">
        <v>1</v>
      </c>
      <c r="D38" s="108" t="s">
        <v>2</v>
      </c>
      <c r="E38" s="109" t="s">
        <v>3</v>
      </c>
      <c r="F38" s="63" t="s">
        <v>4</v>
      </c>
      <c r="G38" s="110"/>
    </row>
    <row r="39" spans="1:7" ht="23.25" customHeight="1" hidden="1">
      <c r="A39" s="179">
        <v>1</v>
      </c>
      <c r="B39" s="180" t="s">
        <v>55</v>
      </c>
      <c r="C39" s="52"/>
      <c r="D39" s="58"/>
      <c r="E39" s="58"/>
      <c r="F39" s="59"/>
      <c r="G39" s="110">
        <f t="shared" si="0"/>
        <v>0</v>
      </c>
    </row>
    <row r="40" spans="1:7" ht="42.75" customHeight="1" hidden="1">
      <c r="A40" s="152">
        <v>2</v>
      </c>
      <c r="B40" s="153" t="e">
        <f>+Hoja4!#REF!</f>
        <v>#REF!</v>
      </c>
      <c r="C40" s="169"/>
      <c r="D40" s="169"/>
      <c r="E40" s="169"/>
      <c r="F40" s="172">
        <f aca="true" t="shared" si="2" ref="F40:F53">SUM(C40+D40-E40)</f>
        <v>0</v>
      </c>
      <c r="G40" s="110">
        <f t="shared" si="0"/>
        <v>0</v>
      </c>
    </row>
    <row r="41" spans="1:7" ht="33.75" customHeight="1" hidden="1">
      <c r="A41" s="152">
        <v>12</v>
      </c>
      <c r="B41" s="153" t="e">
        <f>+Hoja4!#REF!</f>
        <v>#REF!</v>
      </c>
      <c r="C41" s="169"/>
      <c r="D41" s="169"/>
      <c r="E41" s="169"/>
      <c r="F41" s="59">
        <f t="shared" si="2"/>
        <v>0</v>
      </c>
      <c r="G41" s="110">
        <f t="shared" si="0"/>
        <v>0</v>
      </c>
    </row>
    <row r="42" spans="1:7" ht="33.75" customHeight="1" hidden="1">
      <c r="A42" s="152">
        <v>21</v>
      </c>
      <c r="B42" s="153" t="e">
        <f>+Hoja4!#REF!</f>
        <v>#REF!</v>
      </c>
      <c r="C42" s="169"/>
      <c r="D42" s="169"/>
      <c r="E42" s="169"/>
      <c r="F42" s="59"/>
      <c r="G42" s="110">
        <f t="shared" si="0"/>
        <v>0</v>
      </c>
    </row>
    <row r="43" spans="1:7" ht="33.75" customHeight="1" hidden="1">
      <c r="A43" s="152">
        <v>22</v>
      </c>
      <c r="B43" s="153" t="e">
        <f>+Hoja4!#REF!</f>
        <v>#REF!</v>
      </c>
      <c r="C43" s="169"/>
      <c r="D43" s="169"/>
      <c r="E43" s="169"/>
      <c r="F43" s="59"/>
      <c r="G43" s="110">
        <f t="shared" si="0"/>
        <v>0</v>
      </c>
    </row>
    <row r="44" spans="1:7" ht="15" customHeight="1">
      <c r="A44" s="56"/>
      <c r="B44" s="64"/>
      <c r="C44" s="58"/>
      <c r="D44" s="58"/>
      <c r="E44" s="58"/>
      <c r="F44" s="59">
        <f t="shared" si="2"/>
        <v>0</v>
      </c>
      <c r="G44" s="110">
        <f t="shared" si="0"/>
        <v>0</v>
      </c>
    </row>
    <row r="45" spans="1:7" ht="15" customHeight="1">
      <c r="A45" s="56">
        <v>2</v>
      </c>
      <c r="B45" s="64" t="s">
        <v>94</v>
      </c>
      <c r="C45" s="58">
        <v>335465755.7</v>
      </c>
      <c r="D45" s="58"/>
      <c r="E45" s="58"/>
      <c r="F45" s="59">
        <f t="shared" si="2"/>
        <v>335465755.7</v>
      </c>
      <c r="G45" s="110">
        <f t="shared" si="0"/>
        <v>0</v>
      </c>
    </row>
    <row r="46" spans="1:7" ht="15" customHeight="1">
      <c r="A46" s="56">
        <v>1</v>
      </c>
      <c r="B46" s="64" t="s">
        <v>99</v>
      </c>
      <c r="C46" s="58"/>
      <c r="D46" s="58">
        <f>SUM(Hoja3!J66:J69)</f>
        <v>8000000</v>
      </c>
      <c r="E46" s="58">
        <f>SUM(Hoja3!K66:K69)</f>
        <v>8000000</v>
      </c>
      <c r="F46" s="59">
        <f t="shared" si="2"/>
        <v>0</v>
      </c>
      <c r="G46" s="110">
        <f t="shared" si="0"/>
        <v>0</v>
      </c>
    </row>
    <row r="47" spans="1:7" ht="15" customHeight="1" hidden="1">
      <c r="A47" s="56">
        <v>2</v>
      </c>
      <c r="B47" s="64" t="s">
        <v>100</v>
      </c>
      <c r="C47" s="58"/>
      <c r="D47" s="58"/>
      <c r="E47" s="58"/>
      <c r="F47" s="59">
        <f t="shared" si="2"/>
        <v>0</v>
      </c>
      <c r="G47" s="110">
        <f t="shared" si="0"/>
        <v>0</v>
      </c>
    </row>
    <row r="48" spans="1:7" ht="15" customHeight="1" hidden="1">
      <c r="A48" s="56">
        <v>3</v>
      </c>
      <c r="B48" s="64" t="s">
        <v>101</v>
      </c>
      <c r="C48" s="58"/>
      <c r="D48" s="58"/>
      <c r="E48" s="58"/>
      <c r="F48" s="59">
        <f t="shared" si="2"/>
        <v>0</v>
      </c>
      <c r="G48" s="110">
        <f t="shared" si="0"/>
        <v>0</v>
      </c>
    </row>
    <row r="49" spans="1:7" ht="29.25" customHeight="1" hidden="1">
      <c r="A49" s="152">
        <v>7</v>
      </c>
      <c r="B49" s="153"/>
      <c r="C49" s="169"/>
      <c r="D49" s="169"/>
      <c r="E49" s="169"/>
      <c r="F49" s="59">
        <f t="shared" si="2"/>
        <v>0</v>
      </c>
      <c r="G49" s="110">
        <f t="shared" si="0"/>
        <v>0</v>
      </c>
    </row>
    <row r="50" spans="1:7" ht="30.75" customHeight="1" hidden="1">
      <c r="A50" s="152">
        <v>8</v>
      </c>
      <c r="B50" s="153"/>
      <c r="C50" s="169"/>
      <c r="D50" s="169"/>
      <c r="E50" s="169"/>
      <c r="F50" s="59">
        <f t="shared" si="2"/>
        <v>0</v>
      </c>
      <c r="G50" s="110">
        <f t="shared" si="0"/>
        <v>0</v>
      </c>
    </row>
    <row r="51" spans="1:7" ht="15" customHeight="1" hidden="1">
      <c r="A51" s="56">
        <v>9</v>
      </c>
      <c r="B51" s="64"/>
      <c r="C51" s="58"/>
      <c r="D51" s="58"/>
      <c r="E51" s="58"/>
      <c r="F51" s="59">
        <f t="shared" si="2"/>
        <v>0</v>
      </c>
      <c r="G51" s="110">
        <f t="shared" si="0"/>
        <v>0</v>
      </c>
    </row>
    <row r="52" spans="1:7" ht="15" customHeight="1" hidden="1">
      <c r="A52" s="56">
        <v>12</v>
      </c>
      <c r="B52" s="64"/>
      <c r="C52" s="58"/>
      <c r="D52" s="58"/>
      <c r="E52" s="58"/>
      <c r="F52" s="59">
        <f t="shared" si="2"/>
        <v>0</v>
      </c>
      <c r="G52" s="110">
        <f t="shared" si="0"/>
        <v>0</v>
      </c>
    </row>
    <row r="53" spans="1:7" ht="15" customHeight="1" hidden="1">
      <c r="A53" s="56">
        <v>3</v>
      </c>
      <c r="B53" s="64" t="s">
        <v>101</v>
      </c>
      <c r="C53" s="58"/>
      <c r="D53" s="58"/>
      <c r="E53" s="58"/>
      <c r="F53" s="59">
        <f t="shared" si="2"/>
        <v>0</v>
      </c>
      <c r="G53" s="110"/>
    </row>
    <row r="54" spans="1:7" ht="15" customHeight="1" hidden="1">
      <c r="A54" s="56"/>
      <c r="B54" s="64"/>
      <c r="C54" s="58"/>
      <c r="D54" s="58"/>
      <c r="E54" s="58"/>
      <c r="F54" s="59"/>
      <c r="G54" s="110">
        <f t="shared" si="0"/>
        <v>0</v>
      </c>
    </row>
    <row r="55" spans="1:7" ht="15" customHeight="1">
      <c r="A55" s="56"/>
      <c r="B55" s="64"/>
      <c r="C55" s="58"/>
      <c r="D55" s="58"/>
      <c r="E55" s="58"/>
      <c r="F55" s="59"/>
      <c r="G55" s="110"/>
    </row>
    <row r="56" spans="1:7" ht="18" customHeight="1">
      <c r="A56" s="152">
        <v>5</v>
      </c>
      <c r="B56" s="178" t="s">
        <v>34</v>
      </c>
      <c r="C56" s="58"/>
      <c r="D56" s="58"/>
      <c r="E56" s="58"/>
      <c r="F56" s="59"/>
      <c r="G56" s="110">
        <f t="shared" si="0"/>
        <v>0</v>
      </c>
    </row>
    <row r="57" spans="1:7" ht="24" customHeight="1">
      <c r="A57" s="182">
        <v>25</v>
      </c>
      <c r="B57" s="153" t="str">
        <f>+Hoja4!A50</f>
        <v>MACROMEDICION</v>
      </c>
      <c r="C57" s="169">
        <v>25000000</v>
      </c>
      <c r="D57" s="169">
        <f>SUM(Hoja3!J70)</f>
        <v>121000000</v>
      </c>
      <c r="E57" s="169"/>
      <c r="F57" s="172">
        <f>SUM(C57+D57-E57)</f>
        <v>146000000</v>
      </c>
      <c r="G57" s="110">
        <f t="shared" si="0"/>
        <v>-121000000</v>
      </c>
    </row>
    <row r="58" spans="1:7" ht="15" customHeight="1">
      <c r="A58" s="56"/>
      <c r="B58" s="64"/>
      <c r="C58" s="58"/>
      <c r="D58" s="58"/>
      <c r="E58" s="58"/>
      <c r="F58" s="183"/>
      <c r="G58" s="110">
        <f t="shared" si="0"/>
        <v>0</v>
      </c>
    </row>
    <row r="59" spans="1:7" ht="15" customHeight="1">
      <c r="A59" s="56">
        <v>6</v>
      </c>
      <c r="B59" s="64" t="s">
        <v>27</v>
      </c>
      <c r="C59" s="58"/>
      <c r="D59" s="58"/>
      <c r="E59" s="58"/>
      <c r="F59" s="183"/>
      <c r="G59" s="110">
        <f t="shared" si="0"/>
        <v>0</v>
      </c>
    </row>
    <row r="60" spans="1:7" ht="15" customHeight="1">
      <c r="A60" s="56">
        <v>1</v>
      </c>
      <c r="B60" s="64" t="s">
        <v>106</v>
      </c>
      <c r="C60" s="58">
        <v>832453379.06</v>
      </c>
      <c r="D60" s="58">
        <f>SUM(Hoja3!J72)</f>
        <v>18042490</v>
      </c>
      <c r="E60" s="58"/>
      <c r="F60" s="183">
        <f aca="true" t="shared" si="3" ref="F60:F68">SUM(C60+D60-E60)</f>
        <v>850495869.06</v>
      </c>
      <c r="G60" s="110">
        <f t="shared" si="0"/>
        <v>-18042490</v>
      </c>
    </row>
    <row r="61" spans="1:7" ht="15" customHeight="1" hidden="1">
      <c r="A61" s="56">
        <v>9</v>
      </c>
      <c r="B61" s="64" t="s">
        <v>102</v>
      </c>
      <c r="C61" s="52"/>
      <c r="D61" s="58"/>
      <c r="E61" s="58"/>
      <c r="F61" s="183">
        <f t="shared" si="3"/>
        <v>0</v>
      </c>
      <c r="G61" s="110">
        <f t="shared" si="0"/>
        <v>0</v>
      </c>
    </row>
    <row r="62" spans="1:7" ht="15" customHeight="1" hidden="1">
      <c r="A62" s="56">
        <v>2</v>
      </c>
      <c r="B62" s="64" t="s">
        <v>103</v>
      </c>
      <c r="C62" s="52"/>
      <c r="D62" s="58"/>
      <c r="E62" s="58"/>
      <c r="F62" s="183">
        <f t="shared" si="3"/>
        <v>0</v>
      </c>
      <c r="G62" s="110">
        <f t="shared" si="0"/>
        <v>0</v>
      </c>
    </row>
    <row r="63" spans="1:7" ht="15.75" customHeight="1" hidden="1">
      <c r="A63" s="56">
        <v>2</v>
      </c>
      <c r="B63" s="64" t="s">
        <v>109</v>
      </c>
      <c r="C63" s="58"/>
      <c r="D63" s="58"/>
      <c r="E63" s="58"/>
      <c r="F63" s="183">
        <f t="shared" si="3"/>
        <v>0</v>
      </c>
      <c r="G63" s="110">
        <f t="shared" si="0"/>
        <v>0</v>
      </c>
    </row>
    <row r="64" spans="1:7" ht="15" hidden="1">
      <c r="A64" s="38">
        <v>2</v>
      </c>
      <c r="B64" s="64" t="s">
        <v>110</v>
      </c>
      <c r="C64" s="58"/>
      <c r="D64" s="58"/>
      <c r="E64" s="58"/>
      <c r="F64" s="183">
        <f t="shared" si="3"/>
        <v>0</v>
      </c>
      <c r="G64" s="110">
        <f t="shared" si="0"/>
        <v>0</v>
      </c>
    </row>
    <row r="65" spans="1:7" ht="17.25" customHeight="1">
      <c r="A65" s="38"/>
      <c r="B65" s="100"/>
      <c r="C65" s="58"/>
      <c r="D65" s="58"/>
      <c r="E65" s="58"/>
      <c r="F65" s="183"/>
      <c r="G65" s="110">
        <f t="shared" si="0"/>
        <v>0</v>
      </c>
    </row>
    <row r="66" spans="1:7" ht="42" customHeight="1">
      <c r="A66" s="152">
        <v>4</v>
      </c>
      <c r="B66" s="153" t="str">
        <f>+Hoja4!A27</f>
        <v>IMPLEMENTACION DEL PLAN MUNICIPAL PARA LA GESTION INTEGRAL DE RESIDUOS SOLIDOS</v>
      </c>
      <c r="C66" s="169">
        <v>73976731.29</v>
      </c>
      <c r="D66" s="169">
        <f>SUM(Hoja3!J74)</f>
        <v>29000000</v>
      </c>
      <c r="E66" s="169"/>
      <c r="F66" s="183">
        <f t="shared" si="3"/>
        <v>102976731.29</v>
      </c>
      <c r="G66" s="110">
        <f t="shared" si="0"/>
        <v>-29000000</v>
      </c>
    </row>
    <row r="67" spans="1:9" ht="30">
      <c r="A67" s="152">
        <v>59</v>
      </c>
      <c r="B67" s="66" t="str">
        <f>+Hoja4!A69</f>
        <v>INSTALACION DE JUEGOS INFANTILES BARRIO LOS ANGELES DE SAN RAFAEL DE ALAJUELA</v>
      </c>
      <c r="C67" s="214">
        <v>0</v>
      </c>
      <c r="D67" s="214">
        <f>SUM(Hoja3!J76)</f>
        <v>2905000</v>
      </c>
      <c r="E67" s="214"/>
      <c r="F67" s="183">
        <f t="shared" si="3"/>
        <v>2905000</v>
      </c>
      <c r="G67" s="110">
        <f t="shared" si="0"/>
        <v>-2905000</v>
      </c>
      <c r="I67" s="107" t="s">
        <v>192</v>
      </c>
    </row>
    <row r="68" spans="1:7" ht="15.75" thickBot="1">
      <c r="A68" s="56"/>
      <c r="B68" s="64"/>
      <c r="C68" s="58"/>
      <c r="D68" s="58"/>
      <c r="E68" s="58"/>
      <c r="F68" s="183">
        <f t="shared" si="3"/>
        <v>0</v>
      </c>
      <c r="G68" s="110">
        <f>+E68-D68</f>
        <v>0</v>
      </c>
    </row>
    <row r="69" spans="1:7" ht="15.75" thickBot="1">
      <c r="A69" s="60" t="s">
        <v>22</v>
      </c>
      <c r="B69" s="61"/>
      <c r="C69" s="62"/>
      <c r="D69" s="62">
        <f>SUM(D40:D68)</f>
        <v>178947490</v>
      </c>
      <c r="E69" s="62">
        <f>SUM(E40:E68)</f>
        <v>8000000</v>
      </c>
      <c r="F69" s="63"/>
      <c r="G69" s="110">
        <f>+D69-E69</f>
        <v>170947490</v>
      </c>
    </row>
    <row r="70" spans="1:7" ht="15">
      <c r="A70" s="56"/>
      <c r="B70" s="64"/>
      <c r="C70" s="58"/>
      <c r="D70" s="58"/>
      <c r="E70" s="58"/>
      <c r="F70" s="157"/>
      <c r="G70" s="154"/>
    </row>
    <row r="71" spans="1:7" ht="15" hidden="1">
      <c r="A71" s="219" t="s">
        <v>73</v>
      </c>
      <c r="B71" s="220"/>
      <c r="C71" s="220"/>
      <c r="D71" s="220"/>
      <c r="E71" s="220"/>
      <c r="F71" s="221"/>
      <c r="G71" s="121"/>
    </row>
    <row r="72" spans="1:7" ht="14.25" hidden="1">
      <c r="A72" s="71"/>
      <c r="B72" s="51"/>
      <c r="C72" s="52"/>
      <c r="D72" s="52"/>
      <c r="E72" s="52"/>
      <c r="F72" s="65"/>
      <c r="G72" s="121"/>
    </row>
    <row r="73" spans="1:6" ht="30.75" hidden="1" thickBot="1">
      <c r="A73" s="60" t="s">
        <v>5</v>
      </c>
      <c r="B73" s="61"/>
      <c r="C73" s="62" t="s">
        <v>1</v>
      </c>
      <c r="D73" s="151" t="s">
        <v>2</v>
      </c>
      <c r="E73" s="109" t="s">
        <v>3</v>
      </c>
      <c r="F73" s="63" t="s">
        <v>4</v>
      </c>
    </row>
    <row r="74" spans="1:6" ht="14.25" hidden="1">
      <c r="A74" s="68"/>
      <c r="B74" s="69"/>
      <c r="C74" s="70"/>
      <c r="D74" s="70"/>
      <c r="E74" s="70"/>
      <c r="F74" s="55"/>
    </row>
    <row r="75" spans="1:6" ht="9.75" customHeight="1" hidden="1">
      <c r="A75" s="71"/>
      <c r="B75" s="51"/>
      <c r="C75" s="52"/>
      <c r="D75" s="52"/>
      <c r="E75" s="52"/>
      <c r="F75" s="65"/>
    </row>
    <row r="76" spans="1:6" ht="15" hidden="1">
      <c r="A76" s="71">
        <v>1</v>
      </c>
      <c r="B76" s="64" t="s">
        <v>55</v>
      </c>
      <c r="C76" s="52"/>
      <c r="D76" s="58"/>
      <c r="E76" s="58"/>
      <c r="F76" s="59"/>
    </row>
    <row r="77" spans="1:6" ht="13.5" customHeight="1" hidden="1">
      <c r="A77" s="71">
        <v>17</v>
      </c>
      <c r="B77" s="64" t="s">
        <v>89</v>
      </c>
      <c r="C77" s="58"/>
      <c r="D77" s="52"/>
      <c r="E77" s="52"/>
      <c r="F77" s="59">
        <f>SUM(C77+D77-E77)</f>
        <v>0</v>
      </c>
    </row>
    <row r="78" spans="1:6" ht="12.75" customHeight="1" hidden="1">
      <c r="A78" s="71"/>
      <c r="B78" s="51"/>
      <c r="C78" s="52"/>
      <c r="D78" s="52"/>
      <c r="E78" s="52"/>
      <c r="F78" s="65"/>
    </row>
    <row r="79" spans="1:6" ht="15" customHeight="1" hidden="1">
      <c r="A79" s="71">
        <v>2</v>
      </c>
      <c r="B79" s="64" t="s">
        <v>31</v>
      </c>
      <c r="C79" s="52"/>
      <c r="D79" s="58"/>
      <c r="E79" s="58"/>
      <c r="F79" s="65"/>
    </row>
    <row r="80" spans="1:6" ht="15" customHeight="1" hidden="1">
      <c r="A80" s="71"/>
      <c r="B80" s="64"/>
      <c r="C80" s="52"/>
      <c r="D80" s="52"/>
      <c r="E80" s="52"/>
      <c r="F80" s="65"/>
    </row>
    <row r="81" spans="1:7" ht="15" customHeight="1" hidden="1">
      <c r="A81" s="71">
        <v>1</v>
      </c>
      <c r="B81" s="51" t="s">
        <v>32</v>
      </c>
      <c r="C81" s="58"/>
      <c r="D81" s="58"/>
      <c r="E81" s="58"/>
      <c r="F81" s="59">
        <f aca="true" t="shared" si="4" ref="F81:F88">+C81+D81-E81</f>
        <v>0</v>
      </c>
      <c r="G81" s="110"/>
    </row>
    <row r="82" spans="1:7" ht="15" customHeight="1" hidden="1">
      <c r="A82" s="71">
        <v>2</v>
      </c>
      <c r="B82" s="72" t="s">
        <v>66</v>
      </c>
      <c r="C82" s="58"/>
      <c r="D82" s="58"/>
      <c r="E82" s="58"/>
      <c r="F82" s="59">
        <f t="shared" si="4"/>
        <v>0</v>
      </c>
      <c r="G82" s="110"/>
    </row>
    <row r="83" spans="1:7" ht="15" customHeight="1" hidden="1">
      <c r="A83" s="71">
        <v>3</v>
      </c>
      <c r="B83" s="51" t="s">
        <v>67</v>
      </c>
      <c r="C83" s="58"/>
      <c r="D83" s="58"/>
      <c r="E83" s="58"/>
      <c r="F83" s="59">
        <f t="shared" si="4"/>
        <v>0</v>
      </c>
      <c r="G83" s="110"/>
    </row>
    <row r="84" spans="1:7" ht="15" customHeight="1" hidden="1">
      <c r="A84" s="71">
        <v>13</v>
      </c>
      <c r="B84" s="51" t="s">
        <v>49</v>
      </c>
      <c r="C84" s="58"/>
      <c r="D84" s="58"/>
      <c r="E84" s="58"/>
      <c r="F84" s="59">
        <f t="shared" si="4"/>
        <v>0</v>
      </c>
      <c r="G84" s="110"/>
    </row>
    <row r="85" spans="1:7" ht="15" customHeight="1" hidden="1">
      <c r="A85" s="71">
        <v>14</v>
      </c>
      <c r="B85" s="72" t="s">
        <v>50</v>
      </c>
      <c r="C85" s="58"/>
      <c r="D85" s="58"/>
      <c r="E85" s="58"/>
      <c r="F85" s="59">
        <f t="shared" si="4"/>
        <v>0</v>
      </c>
      <c r="G85" s="110"/>
    </row>
    <row r="86" spans="1:7" ht="12" customHeight="1" hidden="1">
      <c r="A86" s="71">
        <v>15</v>
      </c>
      <c r="B86" s="72" t="s">
        <v>51</v>
      </c>
      <c r="C86" s="58"/>
      <c r="D86" s="58"/>
      <c r="E86" s="58"/>
      <c r="F86" s="59">
        <f t="shared" si="4"/>
        <v>0</v>
      </c>
      <c r="G86" s="110"/>
    </row>
    <row r="87" spans="1:7" ht="15" customHeight="1" hidden="1">
      <c r="A87" s="71">
        <v>16</v>
      </c>
      <c r="B87" s="72" t="s">
        <v>53</v>
      </c>
      <c r="C87" s="58"/>
      <c r="D87" s="58"/>
      <c r="E87" s="58"/>
      <c r="F87" s="59">
        <f t="shared" si="4"/>
        <v>0</v>
      </c>
      <c r="G87" s="110"/>
    </row>
    <row r="88" spans="1:7" ht="15" customHeight="1" hidden="1">
      <c r="A88" s="71">
        <v>14</v>
      </c>
      <c r="B88" s="72" t="s">
        <v>54</v>
      </c>
      <c r="C88" s="58"/>
      <c r="D88" s="58"/>
      <c r="E88" s="58"/>
      <c r="F88" s="59">
        <f t="shared" si="4"/>
        <v>0</v>
      </c>
      <c r="G88" s="110"/>
    </row>
    <row r="89" spans="1:7" ht="15" hidden="1">
      <c r="A89" s="71"/>
      <c r="B89" s="72"/>
      <c r="C89" s="58"/>
      <c r="D89" s="58"/>
      <c r="E89" s="58"/>
      <c r="F89" s="59"/>
      <c r="G89" s="110"/>
    </row>
    <row r="90" spans="1:7" ht="14.25" hidden="1">
      <c r="A90" s="71"/>
      <c r="B90" s="51"/>
      <c r="C90" s="52"/>
      <c r="D90" s="52"/>
      <c r="E90" s="52"/>
      <c r="F90" s="65"/>
      <c r="G90" s="110"/>
    </row>
    <row r="91" spans="1:6" ht="15" customHeight="1" hidden="1">
      <c r="A91" s="56">
        <v>5</v>
      </c>
      <c r="B91" s="64" t="s">
        <v>34</v>
      </c>
      <c r="C91" s="52"/>
      <c r="D91" s="58"/>
      <c r="E91" s="58"/>
      <c r="F91" s="59"/>
    </row>
    <row r="92" spans="1:6" ht="14.25" customHeight="1" hidden="1">
      <c r="A92" s="71"/>
      <c r="B92" s="51"/>
      <c r="C92" s="52"/>
      <c r="D92" s="52"/>
      <c r="E92" s="52"/>
      <c r="F92" s="65"/>
    </row>
    <row r="93" spans="1:6" ht="30" customHeight="1" hidden="1">
      <c r="A93" s="152">
        <v>1</v>
      </c>
      <c r="B93" s="66" t="e">
        <f>+Hoja4!#REF!</f>
        <v>#REF!</v>
      </c>
      <c r="C93" s="58"/>
      <c r="D93" s="58"/>
      <c r="E93" s="58"/>
      <c r="F93" s="59">
        <f>SUM(C93+D93-E93)</f>
        <v>0</v>
      </c>
    </row>
    <row r="94" spans="1:6" ht="15" customHeight="1" hidden="1">
      <c r="A94" s="56">
        <v>2</v>
      </c>
      <c r="B94" s="66" t="e">
        <f>+Hoja4!#REF!</f>
        <v>#REF!</v>
      </c>
      <c r="C94" s="58"/>
      <c r="D94" s="58"/>
      <c r="E94" s="58"/>
      <c r="F94" s="59">
        <f>SUM(C94+D94-E94)</f>
        <v>0</v>
      </c>
    </row>
    <row r="95" spans="1:6" ht="15" customHeight="1" hidden="1">
      <c r="A95" s="56">
        <v>42</v>
      </c>
      <c r="B95" s="57" t="s">
        <v>62</v>
      </c>
      <c r="C95" s="58"/>
      <c r="D95" s="58"/>
      <c r="E95" s="58"/>
      <c r="F95" s="59">
        <f>SUM(C95+D95-E95)</f>
        <v>0</v>
      </c>
    </row>
    <row r="96" spans="1:6" ht="15" customHeight="1" hidden="1">
      <c r="A96" s="56">
        <v>43</v>
      </c>
      <c r="B96" s="57" t="s">
        <v>63</v>
      </c>
      <c r="C96" s="58"/>
      <c r="D96" s="58"/>
      <c r="E96" s="58"/>
      <c r="F96" s="59">
        <f>SUM(C96+D96-E96)</f>
        <v>0</v>
      </c>
    </row>
    <row r="97" spans="1:6" ht="15" customHeight="1" hidden="1">
      <c r="A97" s="56">
        <v>26</v>
      </c>
      <c r="B97" s="57" t="s">
        <v>47</v>
      </c>
      <c r="C97" s="58"/>
      <c r="D97" s="58"/>
      <c r="E97" s="58"/>
      <c r="F97" s="59">
        <f>SUM(C97+D97-E97)</f>
        <v>0</v>
      </c>
    </row>
    <row r="98" spans="1:6" ht="14.25" customHeight="1" hidden="1">
      <c r="A98" s="56">
        <v>27</v>
      </c>
      <c r="B98" s="57" t="s">
        <v>52</v>
      </c>
      <c r="C98" s="58"/>
      <c r="D98" s="58"/>
      <c r="E98" s="58"/>
      <c r="F98" s="65"/>
    </row>
    <row r="99" spans="1:6" ht="14.25" customHeight="1" hidden="1">
      <c r="A99" s="56"/>
      <c r="B99" s="64"/>
      <c r="C99" s="58"/>
      <c r="D99" s="58"/>
      <c r="E99" s="58"/>
      <c r="F99" s="65"/>
    </row>
    <row r="100" spans="1:6" ht="15" customHeight="1" hidden="1">
      <c r="A100" s="56">
        <v>6</v>
      </c>
      <c r="B100" s="64" t="s">
        <v>27</v>
      </c>
      <c r="C100" s="58"/>
      <c r="D100" s="58"/>
      <c r="E100" s="58"/>
      <c r="F100" s="59"/>
    </row>
    <row r="101" spans="1:6" ht="15" customHeight="1" hidden="1">
      <c r="A101" s="56"/>
      <c r="B101" s="64"/>
      <c r="C101" s="58"/>
      <c r="D101" s="58"/>
      <c r="E101" s="58"/>
      <c r="F101" s="65"/>
    </row>
    <row r="102" spans="1:7" ht="15" customHeight="1" hidden="1">
      <c r="A102" s="56">
        <v>1</v>
      </c>
      <c r="B102" s="64" t="s">
        <v>68</v>
      </c>
      <c r="C102" s="58"/>
      <c r="D102" s="58"/>
      <c r="E102" s="58"/>
      <c r="F102" s="59">
        <f aca="true" t="shared" si="5" ref="F102:F109">+C102+D102-E102</f>
        <v>0</v>
      </c>
      <c r="G102" s="110"/>
    </row>
    <row r="103" spans="1:7" ht="12.75" customHeight="1" hidden="1">
      <c r="A103" s="56">
        <v>2</v>
      </c>
      <c r="B103" s="57" t="s">
        <v>57</v>
      </c>
      <c r="C103" s="58"/>
      <c r="D103" s="58"/>
      <c r="E103" s="58"/>
      <c r="F103" s="59">
        <f t="shared" si="5"/>
        <v>0</v>
      </c>
      <c r="G103" s="110"/>
    </row>
    <row r="104" spans="1:6" ht="12.75" customHeight="1" hidden="1">
      <c r="A104" s="56">
        <v>3</v>
      </c>
      <c r="B104" s="57" t="s">
        <v>56</v>
      </c>
      <c r="C104" s="58"/>
      <c r="D104" s="58"/>
      <c r="E104" s="58"/>
      <c r="F104" s="59">
        <f t="shared" si="5"/>
        <v>0</v>
      </c>
    </row>
    <row r="105" spans="1:6" ht="12.75" customHeight="1" hidden="1">
      <c r="A105" s="56">
        <v>4</v>
      </c>
      <c r="B105" s="57" t="s">
        <v>58</v>
      </c>
      <c r="C105" s="58"/>
      <c r="D105" s="58"/>
      <c r="E105" s="58"/>
      <c r="F105" s="59">
        <f t="shared" si="5"/>
        <v>0</v>
      </c>
    </row>
    <row r="106" spans="1:6" ht="21.75" customHeight="1" hidden="1">
      <c r="A106" s="56">
        <v>26</v>
      </c>
      <c r="B106" s="57" t="s">
        <v>61</v>
      </c>
      <c r="C106" s="58"/>
      <c r="D106" s="58"/>
      <c r="E106" s="58"/>
      <c r="F106" s="59">
        <f t="shared" si="5"/>
        <v>0</v>
      </c>
    </row>
    <row r="107" spans="1:6" ht="12.75" customHeight="1" hidden="1">
      <c r="A107" s="56">
        <v>6</v>
      </c>
      <c r="B107" s="64" t="s">
        <v>37</v>
      </c>
      <c r="C107" s="58"/>
      <c r="D107" s="58"/>
      <c r="E107" s="58"/>
      <c r="F107" s="59">
        <f t="shared" si="5"/>
        <v>0</v>
      </c>
    </row>
    <row r="108" spans="1:6" ht="12" customHeight="1" hidden="1">
      <c r="A108" s="56">
        <v>7</v>
      </c>
      <c r="B108" s="57" t="s">
        <v>59</v>
      </c>
      <c r="C108" s="58"/>
      <c r="D108" s="58"/>
      <c r="E108" s="58"/>
      <c r="F108" s="59">
        <f t="shared" si="5"/>
        <v>0</v>
      </c>
    </row>
    <row r="109" spans="1:6" ht="12.75" customHeight="1" hidden="1">
      <c r="A109" s="56">
        <v>10</v>
      </c>
      <c r="B109" s="57" t="s">
        <v>60</v>
      </c>
      <c r="C109" s="58"/>
      <c r="D109" s="58"/>
      <c r="E109" s="58"/>
      <c r="F109" s="59">
        <f t="shared" si="5"/>
        <v>0</v>
      </c>
    </row>
    <row r="110" spans="1:6" ht="15" customHeight="1" hidden="1">
      <c r="A110" s="56"/>
      <c r="B110" s="57"/>
      <c r="C110" s="58"/>
      <c r="D110" s="58"/>
      <c r="E110" s="58"/>
      <c r="F110" s="59"/>
    </row>
    <row r="111" spans="1:6" ht="15" customHeight="1" hidden="1">
      <c r="A111" s="56">
        <v>7</v>
      </c>
      <c r="B111" s="64" t="s">
        <v>48</v>
      </c>
      <c r="C111" s="58"/>
      <c r="D111" s="58"/>
      <c r="E111" s="58"/>
      <c r="F111" s="65"/>
    </row>
    <row r="112" spans="1:6" ht="15" customHeight="1" hidden="1">
      <c r="A112" s="56"/>
      <c r="B112" s="64"/>
      <c r="C112" s="58"/>
      <c r="D112" s="58"/>
      <c r="E112" s="58"/>
      <c r="F112" s="65"/>
    </row>
    <row r="113" spans="1:6" ht="15" customHeight="1" hidden="1">
      <c r="A113" s="56">
        <v>7</v>
      </c>
      <c r="B113" s="64" t="s">
        <v>74</v>
      </c>
      <c r="C113" s="58"/>
      <c r="D113" s="58"/>
      <c r="E113" s="58"/>
      <c r="F113" s="65"/>
    </row>
    <row r="114" spans="1:6" ht="15" customHeight="1" hidden="1">
      <c r="A114" s="56"/>
      <c r="B114" s="64"/>
      <c r="C114" s="58"/>
      <c r="D114" s="58"/>
      <c r="E114" s="58"/>
      <c r="F114" s="65"/>
    </row>
    <row r="115" spans="1:6" ht="12" customHeight="1" hidden="1">
      <c r="A115" s="56"/>
      <c r="B115" s="64"/>
      <c r="C115" s="58"/>
      <c r="D115" s="58"/>
      <c r="E115" s="58"/>
      <c r="F115" s="65"/>
    </row>
    <row r="116" spans="1:6" ht="17.25" customHeight="1" hidden="1">
      <c r="A116" s="56">
        <v>9</v>
      </c>
      <c r="B116" s="64" t="s">
        <v>69</v>
      </c>
      <c r="C116" s="58"/>
      <c r="D116" s="58"/>
      <c r="E116" s="58"/>
      <c r="F116" s="59"/>
    </row>
    <row r="117" spans="1:6" ht="11.25" customHeight="1" hidden="1">
      <c r="A117" s="56">
        <v>2</v>
      </c>
      <c r="B117" s="64" t="s">
        <v>70</v>
      </c>
      <c r="C117" s="58"/>
      <c r="D117" s="58"/>
      <c r="E117" s="58"/>
      <c r="F117" s="59"/>
    </row>
    <row r="118" spans="1:6" ht="11.25" customHeight="1" hidden="1">
      <c r="A118" s="56">
        <v>2</v>
      </c>
      <c r="B118" s="64" t="s">
        <v>71</v>
      </c>
      <c r="C118" s="58"/>
      <c r="D118" s="58"/>
      <c r="E118" s="58"/>
      <c r="F118" s="59">
        <f>+C118+D118-E118</f>
        <v>0</v>
      </c>
    </row>
    <row r="119" spans="1:6" ht="11.25" customHeight="1" hidden="1">
      <c r="A119" s="56"/>
      <c r="B119" s="64"/>
      <c r="C119" s="58"/>
      <c r="D119" s="58"/>
      <c r="E119" s="58"/>
      <c r="F119" s="59"/>
    </row>
    <row r="120" spans="1:6" ht="2.25" customHeight="1" hidden="1">
      <c r="A120" s="56"/>
      <c r="B120" s="64"/>
      <c r="C120" s="58"/>
      <c r="D120" s="58"/>
      <c r="E120" s="58"/>
      <c r="F120" s="59"/>
    </row>
    <row r="121" spans="1:6" ht="11.25" customHeight="1" hidden="1">
      <c r="A121" s="56"/>
      <c r="B121" s="64"/>
      <c r="C121" s="58"/>
      <c r="D121" s="58"/>
      <c r="E121" s="58"/>
      <c r="F121" s="59"/>
    </row>
    <row r="122" spans="1:6" ht="15" hidden="1">
      <c r="A122" s="71"/>
      <c r="B122" s="51"/>
      <c r="C122" s="58"/>
      <c r="D122" s="58"/>
      <c r="E122" s="58"/>
      <c r="F122" s="59"/>
    </row>
    <row r="123" spans="1:6" ht="15.75" hidden="1" thickBot="1">
      <c r="A123" s="60" t="s">
        <v>75</v>
      </c>
      <c r="B123" s="61"/>
      <c r="C123" s="62"/>
      <c r="D123" s="62">
        <f>SUM(D90:D122)</f>
        <v>0</v>
      </c>
      <c r="E123" s="62">
        <f>SUM(E75:E122)</f>
        <v>0</v>
      </c>
      <c r="F123" s="63"/>
    </row>
    <row r="124" spans="1:6" ht="15" thickBot="1">
      <c r="A124" s="81" t="s">
        <v>108</v>
      </c>
      <c r="B124" s="146"/>
      <c r="C124" s="147"/>
      <c r="D124" s="147"/>
      <c r="E124" s="147"/>
      <c r="F124" s="148"/>
    </row>
    <row r="125" ht="12" customHeight="1"/>
    <row r="126" spans="1:6" ht="12.75" customHeight="1" hidden="1">
      <c r="A126" s="218" t="s">
        <v>85</v>
      </c>
      <c r="B126" s="218"/>
      <c r="C126" s="218"/>
      <c r="D126" s="218"/>
      <c r="E126" s="218"/>
      <c r="F126" s="218"/>
    </row>
    <row r="127" ht="13.5" customHeight="1" hidden="1" thickBot="1"/>
    <row r="128" spans="1:6" ht="13.5" customHeight="1" hidden="1" thickBot="1">
      <c r="A128" s="3" t="s">
        <v>5</v>
      </c>
      <c r="B128" s="4"/>
      <c r="C128" s="7" t="s">
        <v>1</v>
      </c>
      <c r="D128" s="113" t="s">
        <v>2</v>
      </c>
      <c r="E128" s="114" t="s">
        <v>3</v>
      </c>
      <c r="F128" s="115" t="s">
        <v>4</v>
      </c>
    </row>
    <row r="129" spans="1:6" ht="12.75" customHeight="1" hidden="1">
      <c r="A129" s="116"/>
      <c r="B129" s="117"/>
      <c r="C129" s="118"/>
      <c r="D129" s="118"/>
      <c r="E129" s="118"/>
      <c r="F129" s="119"/>
    </row>
    <row r="130" spans="1:6" ht="9.75" customHeight="1" hidden="1">
      <c r="A130" s="120"/>
      <c r="B130" s="121"/>
      <c r="C130" s="22"/>
      <c r="D130" s="22"/>
      <c r="E130" s="22"/>
      <c r="F130" s="122"/>
    </row>
    <row r="131" spans="1:6" ht="12.75" customHeight="1" hidden="1">
      <c r="A131" s="120">
        <v>1</v>
      </c>
      <c r="B131" s="2" t="s">
        <v>55</v>
      </c>
      <c r="C131" s="22"/>
      <c r="D131" s="5">
        <f>SUM(D132:D132)</f>
        <v>0</v>
      </c>
      <c r="E131" s="5">
        <f>SUM(E132:E132)</f>
        <v>0</v>
      </c>
      <c r="F131" s="6"/>
    </row>
    <row r="132" spans="1:6" ht="11.25" customHeight="1" hidden="1">
      <c r="A132" s="120">
        <v>18</v>
      </c>
      <c r="B132" s="121" t="e">
        <f>+Hoja4!#REF!</f>
        <v>#REF!</v>
      </c>
      <c r="C132" s="22">
        <v>2527657.5</v>
      </c>
      <c r="D132" s="22">
        <v>0</v>
      </c>
      <c r="E132" s="22">
        <v>0</v>
      </c>
      <c r="F132" s="6">
        <f>SUM(C132+D132-E132)</f>
        <v>2527657.5</v>
      </c>
    </row>
    <row r="133" spans="1:6" ht="9.75" customHeight="1" hidden="1">
      <c r="A133" s="120"/>
      <c r="B133" s="121"/>
      <c r="C133" s="22"/>
      <c r="D133" s="22"/>
      <c r="E133" s="22"/>
      <c r="F133" s="122"/>
    </row>
    <row r="134" spans="1:7" ht="12.75" customHeight="1" hidden="1">
      <c r="A134" s="120">
        <v>2</v>
      </c>
      <c r="B134" s="2" t="s">
        <v>31</v>
      </c>
      <c r="C134" s="22"/>
      <c r="D134" s="5">
        <f>SUM(D136:D138)</f>
        <v>0</v>
      </c>
      <c r="E134" s="5">
        <f>SUM(E136:E138)</f>
        <v>0</v>
      </c>
      <c r="F134" s="122"/>
      <c r="G134" s="110"/>
    </row>
    <row r="135" spans="1:6" ht="12.75" customHeight="1" hidden="1">
      <c r="A135" s="120"/>
      <c r="B135" s="2"/>
      <c r="C135" s="22"/>
      <c r="D135" s="22"/>
      <c r="E135" s="22"/>
      <c r="F135" s="122"/>
    </row>
    <row r="136" spans="1:7" ht="12.75" customHeight="1" hidden="1">
      <c r="A136" s="120">
        <v>1</v>
      </c>
      <c r="B136" s="121" t="s">
        <v>32</v>
      </c>
      <c r="C136" s="5">
        <v>166255096.09</v>
      </c>
      <c r="D136" s="5"/>
      <c r="E136" s="5"/>
      <c r="F136" s="6">
        <f aca="true" t="shared" si="6" ref="F136:F143">+C136+D136-E136</f>
        <v>166255096.09</v>
      </c>
      <c r="G136" s="110"/>
    </row>
    <row r="137" spans="1:7" s="126" customFormat="1" ht="12.75" customHeight="1" hidden="1">
      <c r="A137" s="123">
        <v>2</v>
      </c>
      <c r="B137" s="124" t="s">
        <v>66</v>
      </c>
      <c r="C137" s="25">
        <v>32906085.87</v>
      </c>
      <c r="D137" s="25"/>
      <c r="E137" s="25"/>
      <c r="F137" s="24">
        <f t="shared" si="6"/>
        <v>32906085.87</v>
      </c>
      <c r="G137" s="125"/>
    </row>
    <row r="138" spans="1:7" ht="12.75" customHeight="1" hidden="1">
      <c r="A138" s="120">
        <v>3</v>
      </c>
      <c r="B138" s="121" t="s">
        <v>67</v>
      </c>
      <c r="C138" s="5">
        <v>171326726.76</v>
      </c>
      <c r="D138" s="5"/>
      <c r="E138" s="5"/>
      <c r="F138" s="6">
        <f t="shared" si="6"/>
        <v>171326726.76</v>
      </c>
      <c r="G138" s="110"/>
    </row>
    <row r="139" spans="1:7" ht="12.75" customHeight="1" hidden="1">
      <c r="A139" s="120">
        <v>13</v>
      </c>
      <c r="B139" s="121" t="s">
        <v>49</v>
      </c>
      <c r="C139" s="5">
        <v>5000000</v>
      </c>
      <c r="D139" s="5"/>
      <c r="E139" s="5"/>
      <c r="F139" s="6">
        <f t="shared" si="6"/>
        <v>5000000</v>
      </c>
      <c r="G139" s="110"/>
    </row>
    <row r="140" spans="1:7" ht="12.75" customHeight="1" hidden="1">
      <c r="A140" s="120">
        <v>14</v>
      </c>
      <c r="B140" s="27" t="s">
        <v>50</v>
      </c>
      <c r="C140" s="5">
        <v>5000000</v>
      </c>
      <c r="D140" s="5"/>
      <c r="E140" s="5"/>
      <c r="F140" s="6">
        <f t="shared" si="6"/>
        <v>5000000</v>
      </c>
      <c r="G140" s="110"/>
    </row>
    <row r="141" spans="1:7" ht="12" customHeight="1" hidden="1">
      <c r="A141" s="120">
        <v>15</v>
      </c>
      <c r="B141" s="27" t="s">
        <v>51</v>
      </c>
      <c r="C141" s="5">
        <v>8044800</v>
      </c>
      <c r="D141" s="5"/>
      <c r="E141" s="5"/>
      <c r="F141" s="6">
        <f t="shared" si="6"/>
        <v>8044800</v>
      </c>
      <c r="G141" s="110"/>
    </row>
    <row r="142" spans="1:7" ht="12.75" customHeight="1" hidden="1">
      <c r="A142" s="120">
        <v>16</v>
      </c>
      <c r="B142" s="27" t="s">
        <v>53</v>
      </c>
      <c r="C142" s="5"/>
      <c r="D142" s="5"/>
      <c r="E142" s="5"/>
      <c r="F142" s="6">
        <f t="shared" si="6"/>
        <v>0</v>
      </c>
      <c r="G142" s="110"/>
    </row>
    <row r="143" spans="1:7" ht="12.75" customHeight="1" hidden="1">
      <c r="A143" s="120">
        <v>14</v>
      </c>
      <c r="B143" s="27" t="s">
        <v>54</v>
      </c>
      <c r="C143" s="5">
        <v>0</v>
      </c>
      <c r="D143" s="5"/>
      <c r="E143" s="5"/>
      <c r="F143" s="6">
        <f t="shared" si="6"/>
        <v>0</v>
      </c>
      <c r="G143" s="110"/>
    </row>
    <row r="144" spans="1:7" ht="12.75" customHeight="1" hidden="1">
      <c r="A144" s="120"/>
      <c r="B144" s="27"/>
      <c r="C144" s="5"/>
      <c r="D144" s="5"/>
      <c r="E144" s="5"/>
      <c r="F144" s="6"/>
      <c r="G144" s="110"/>
    </row>
    <row r="145" spans="1:7" ht="12.75" customHeight="1" hidden="1">
      <c r="A145" s="120"/>
      <c r="B145" s="121"/>
      <c r="C145" s="22"/>
      <c r="D145" s="22"/>
      <c r="E145" s="22"/>
      <c r="F145" s="122"/>
      <c r="G145" s="110"/>
    </row>
    <row r="146" spans="1:6" ht="12.75" customHeight="1" hidden="1">
      <c r="A146" s="1">
        <v>5</v>
      </c>
      <c r="B146" s="2" t="s">
        <v>34</v>
      </c>
      <c r="C146" s="22"/>
      <c r="D146" s="5">
        <f>SUM(D147:D154)</f>
        <v>0</v>
      </c>
      <c r="E146" s="5">
        <f>SUM(E147:E154)</f>
        <v>0</v>
      </c>
      <c r="F146" s="6"/>
    </row>
    <row r="147" spans="1:6" ht="12.75" customHeight="1" hidden="1">
      <c r="A147" s="120"/>
      <c r="B147" s="121"/>
      <c r="C147" s="22"/>
      <c r="D147" s="22"/>
      <c r="E147" s="22"/>
      <c r="F147" s="122"/>
    </row>
    <row r="148" spans="1:6" ht="12.75" customHeight="1" hidden="1">
      <c r="A148" s="107">
        <v>34</v>
      </c>
      <c r="B148" s="107" t="e">
        <f>+Hoja4!#REF!</f>
        <v>#REF!</v>
      </c>
      <c r="C148" s="5">
        <v>75000</v>
      </c>
      <c r="D148" s="22"/>
      <c r="E148" s="22"/>
      <c r="F148" s="6">
        <f>SUM(C148+D148-E148)</f>
        <v>75000</v>
      </c>
    </row>
    <row r="149" spans="1:6" ht="12.75" customHeight="1" hidden="1">
      <c r="A149" s="120">
        <v>44</v>
      </c>
      <c r="B149" s="121" t="e">
        <f>+Hoja4!#REF!</f>
        <v>#REF!</v>
      </c>
      <c r="C149" s="22">
        <v>0</v>
      </c>
      <c r="D149" s="22"/>
      <c r="E149" s="22"/>
      <c r="F149" s="6">
        <f>SUM(C149+D149-E149)</f>
        <v>0</v>
      </c>
    </row>
    <row r="150" spans="1:6" ht="12.75" customHeight="1" hidden="1">
      <c r="A150" s="120">
        <v>45</v>
      </c>
      <c r="B150" s="121" t="e">
        <f>+Hoja4!#REF!</f>
        <v>#REF!</v>
      </c>
      <c r="C150" s="22">
        <v>0</v>
      </c>
      <c r="D150" s="22"/>
      <c r="E150" s="22"/>
      <c r="F150" s="6">
        <f>SUM(C150+D150-E150)</f>
        <v>0</v>
      </c>
    </row>
    <row r="151" spans="1:6" ht="12.75" customHeight="1" hidden="1">
      <c r="A151" s="120">
        <v>46</v>
      </c>
      <c r="B151" s="27" t="e">
        <f>+Hoja4!#REF!</f>
        <v>#REF!</v>
      </c>
      <c r="C151" s="22">
        <v>0</v>
      </c>
      <c r="D151" s="22"/>
      <c r="E151" s="22"/>
      <c r="F151" s="6">
        <f>SUM(C151+D151-E151)</f>
        <v>0</v>
      </c>
    </row>
    <row r="152" spans="1:6" ht="12.75" customHeight="1" hidden="1">
      <c r="A152" s="120">
        <v>26</v>
      </c>
      <c r="B152" s="27" t="s">
        <v>47</v>
      </c>
      <c r="C152" s="22">
        <v>13000000</v>
      </c>
      <c r="D152" s="22"/>
      <c r="E152" s="22"/>
      <c r="F152" s="6">
        <f>SUM(C152+D152-E152)</f>
        <v>13000000</v>
      </c>
    </row>
    <row r="153" spans="1:6" ht="12.75" customHeight="1" hidden="1">
      <c r="A153" s="120">
        <v>27</v>
      </c>
      <c r="B153" s="27" t="s">
        <v>52</v>
      </c>
      <c r="C153" s="22"/>
      <c r="D153" s="22"/>
      <c r="E153" s="22"/>
      <c r="F153" s="122"/>
    </row>
    <row r="154" spans="1:6" ht="12.75" customHeight="1" hidden="1">
      <c r="A154" s="120"/>
      <c r="B154" s="121"/>
      <c r="C154" s="22"/>
      <c r="D154" s="22"/>
      <c r="E154" s="22"/>
      <c r="F154" s="122"/>
    </row>
    <row r="155" spans="1:7" ht="12.75" customHeight="1" hidden="1">
      <c r="A155" s="1">
        <v>6</v>
      </c>
      <c r="B155" s="2" t="s">
        <v>27</v>
      </c>
      <c r="C155" s="22"/>
      <c r="D155" s="5">
        <f>SUM(D156:D162)</f>
        <v>0</v>
      </c>
      <c r="E155" s="5">
        <f>SUM(E156:E162)</f>
        <v>0</v>
      </c>
      <c r="F155" s="6"/>
      <c r="G155" s="110"/>
    </row>
    <row r="156" spans="1:6" ht="12.75" customHeight="1" hidden="1">
      <c r="A156" s="120"/>
      <c r="B156" s="2"/>
      <c r="C156" s="22"/>
      <c r="D156" s="22"/>
      <c r="E156" s="22"/>
      <c r="F156" s="122"/>
    </row>
    <row r="157" spans="1:7" ht="12.75" customHeight="1" hidden="1">
      <c r="A157" s="1">
        <v>1</v>
      </c>
      <c r="B157" s="2" t="s">
        <v>68</v>
      </c>
      <c r="C157" s="5">
        <v>586643549.87</v>
      </c>
      <c r="D157" s="5"/>
      <c r="E157" s="5"/>
      <c r="F157" s="6">
        <f aca="true" t="shared" si="7" ref="F157:F164">+C157+D157-E157</f>
        <v>586643549.87</v>
      </c>
      <c r="G157" s="110"/>
    </row>
    <row r="158" spans="1:7" ht="12.75" customHeight="1" hidden="1">
      <c r="A158" s="120">
        <v>2</v>
      </c>
      <c r="B158" s="27" t="s">
        <v>57</v>
      </c>
      <c r="C158" s="5">
        <v>110017118.81</v>
      </c>
      <c r="D158" s="5"/>
      <c r="E158" s="5"/>
      <c r="F158" s="6">
        <f t="shared" si="7"/>
        <v>110017118.81</v>
      </c>
      <c r="G158" s="110"/>
    </row>
    <row r="159" spans="1:7" ht="12.75" customHeight="1" hidden="1">
      <c r="A159" s="120">
        <v>13</v>
      </c>
      <c r="B159" s="27" t="e">
        <f>+Hoja4!#REF!</f>
        <v>#REF!</v>
      </c>
      <c r="C159" s="5">
        <v>3000000</v>
      </c>
      <c r="D159" s="5"/>
      <c r="E159" s="5"/>
      <c r="F159" s="6">
        <f t="shared" si="7"/>
        <v>3000000</v>
      </c>
      <c r="G159" s="110"/>
    </row>
    <row r="160" spans="1:7" ht="12.75" customHeight="1" hidden="1">
      <c r="A160" s="120">
        <v>16</v>
      </c>
      <c r="B160" s="27" t="e">
        <f>+Hoja4!#REF!</f>
        <v>#REF!</v>
      </c>
      <c r="C160" s="5">
        <v>4553543.32</v>
      </c>
      <c r="D160" s="5"/>
      <c r="E160" s="5"/>
      <c r="F160" s="6">
        <f t="shared" si="7"/>
        <v>4553543.32</v>
      </c>
      <c r="G160" s="110"/>
    </row>
    <row r="161" spans="1:6" ht="21.75" customHeight="1" hidden="1">
      <c r="A161" s="120">
        <v>23</v>
      </c>
      <c r="B161" s="27" t="e">
        <f>+Hoja4!#REF!</f>
        <v>#REF!</v>
      </c>
      <c r="C161" s="5">
        <v>6527387.69</v>
      </c>
      <c r="D161" s="5"/>
      <c r="E161" s="5"/>
      <c r="F161" s="6">
        <f t="shared" si="7"/>
        <v>6527387.69</v>
      </c>
    </row>
    <row r="162" spans="1:6" ht="12.75" customHeight="1" hidden="1">
      <c r="A162" s="120">
        <v>26</v>
      </c>
      <c r="B162" s="121" t="e">
        <f>+Hoja4!#REF!</f>
        <v>#REF!</v>
      </c>
      <c r="C162" s="5">
        <v>47439108.17</v>
      </c>
      <c r="D162" s="5"/>
      <c r="E162" s="5"/>
      <c r="F162" s="6">
        <f t="shared" si="7"/>
        <v>47439108.17</v>
      </c>
    </row>
    <row r="163" spans="1:6" ht="12" customHeight="1" hidden="1">
      <c r="A163" s="120">
        <v>7</v>
      </c>
      <c r="B163" s="27" t="s">
        <v>59</v>
      </c>
      <c r="C163" s="5">
        <v>10880630</v>
      </c>
      <c r="D163" s="5"/>
      <c r="E163" s="5"/>
      <c r="F163" s="6">
        <f t="shared" si="7"/>
        <v>10880630</v>
      </c>
    </row>
    <row r="164" spans="1:6" ht="12.75" customHeight="1" hidden="1">
      <c r="A164" s="120">
        <v>13</v>
      </c>
      <c r="B164" s="27" t="s">
        <v>78</v>
      </c>
      <c r="C164" s="5">
        <v>86287887.69</v>
      </c>
      <c r="D164" s="5"/>
      <c r="E164" s="5"/>
      <c r="F164" s="6">
        <f t="shared" si="7"/>
        <v>86287887.69</v>
      </c>
    </row>
    <row r="165" spans="1:6" ht="12.75" customHeight="1" hidden="1">
      <c r="A165" s="120"/>
      <c r="B165" s="27"/>
      <c r="C165" s="5"/>
      <c r="D165" s="5"/>
      <c r="E165" s="5"/>
      <c r="F165" s="6"/>
    </row>
    <row r="166" spans="1:7" ht="12.75" customHeight="1" hidden="1">
      <c r="A166" s="120">
        <v>7</v>
      </c>
      <c r="B166" s="2" t="s">
        <v>48</v>
      </c>
      <c r="C166" s="22"/>
      <c r="D166" s="5">
        <f>+D167+D169+D172</f>
        <v>0</v>
      </c>
      <c r="E166" s="5">
        <f>+E167+E169+E172</f>
        <v>0</v>
      </c>
      <c r="F166" s="122"/>
      <c r="G166" s="110"/>
    </row>
    <row r="167" spans="1:6" ht="12.75" customHeight="1" hidden="1">
      <c r="A167" s="120"/>
      <c r="B167" s="2" t="s">
        <v>79</v>
      </c>
      <c r="C167" s="22"/>
      <c r="D167" s="5">
        <f>SUM(D168)</f>
        <v>0</v>
      </c>
      <c r="E167" s="5"/>
      <c r="F167" s="122"/>
    </row>
    <row r="168" spans="1:6" ht="12.75" customHeight="1" hidden="1">
      <c r="A168" s="120">
        <v>1</v>
      </c>
      <c r="B168" s="2" t="s">
        <v>77</v>
      </c>
      <c r="C168" s="5">
        <v>70000000</v>
      </c>
      <c r="D168" s="22">
        <f>+Hoja3!J141</f>
        <v>0</v>
      </c>
      <c r="E168" s="5"/>
      <c r="F168" s="6">
        <f>+C168+D168-E168</f>
        <v>70000000</v>
      </c>
    </row>
    <row r="169" spans="1:7" ht="12.75" customHeight="1" hidden="1">
      <c r="A169" s="120"/>
      <c r="B169" s="2" t="s">
        <v>80</v>
      </c>
      <c r="C169" s="22"/>
      <c r="D169" s="5">
        <f>SUM(D170:D171)</f>
        <v>0</v>
      </c>
      <c r="E169" s="5">
        <f>SUM(E170:E171)</f>
        <v>0</v>
      </c>
      <c r="F169" s="20"/>
      <c r="G169" s="110"/>
    </row>
    <row r="170" spans="1:6" ht="12.75" customHeight="1" hidden="1">
      <c r="A170" s="120"/>
      <c r="B170" s="2" t="s">
        <v>81</v>
      </c>
      <c r="C170" s="22">
        <v>55317675.53</v>
      </c>
      <c r="D170" s="22">
        <f>+Hoja3!J143</f>
        <v>0</v>
      </c>
      <c r="E170" s="5">
        <f>+Hoja3!K143</f>
        <v>0</v>
      </c>
      <c r="F170" s="6">
        <f>+C170+D170-E170</f>
        <v>55317675.53</v>
      </c>
    </row>
    <row r="171" spans="1:6" ht="12.75" customHeight="1" hidden="1">
      <c r="A171" s="121"/>
      <c r="B171" s="2" t="s">
        <v>83</v>
      </c>
      <c r="C171" s="22"/>
      <c r="D171" s="22">
        <f>+Hoja3!J145</f>
        <v>0</v>
      </c>
      <c r="E171" s="5"/>
      <c r="F171" s="6"/>
    </row>
    <row r="172" spans="2:6" ht="12.75" customHeight="1" hidden="1">
      <c r="B172" s="8" t="s">
        <v>82</v>
      </c>
      <c r="D172" s="21">
        <f>SUM(D173)</f>
        <v>0</v>
      </c>
      <c r="E172" s="21">
        <f>SUM(E173)</f>
        <v>0</v>
      </c>
      <c r="F172" s="6"/>
    </row>
    <row r="173" spans="1:7" ht="12.75" customHeight="1" hidden="1">
      <c r="A173" s="120">
        <v>7</v>
      </c>
      <c r="B173" s="2" t="s">
        <v>74</v>
      </c>
      <c r="C173" s="5">
        <v>293462244.21</v>
      </c>
      <c r="D173" s="22">
        <f>SUM(Hoja3!J147:J173)</f>
        <v>0</v>
      </c>
      <c r="E173" s="22">
        <f>SUM(Hoja3!K147:K173)</f>
        <v>0</v>
      </c>
      <c r="F173" s="6">
        <f>+C173+D173-E173</f>
        <v>293462244.21</v>
      </c>
      <c r="G173" s="110"/>
    </row>
    <row r="174" spans="1:6" ht="12.75" customHeight="1" hidden="1">
      <c r="A174" s="120"/>
      <c r="B174" s="2"/>
      <c r="C174" s="22"/>
      <c r="D174" s="5"/>
      <c r="E174" s="5"/>
      <c r="F174" s="122"/>
    </row>
    <row r="175" spans="1:6" ht="12" customHeight="1" hidden="1">
      <c r="A175" s="120"/>
      <c r="B175" s="2"/>
      <c r="C175" s="22"/>
      <c r="D175" s="5"/>
      <c r="E175" s="5"/>
      <c r="F175" s="122"/>
    </row>
    <row r="176" spans="1:7" ht="17.25" customHeight="1" hidden="1">
      <c r="A176" s="1">
        <v>9</v>
      </c>
      <c r="B176" s="2" t="s">
        <v>69</v>
      </c>
      <c r="C176" s="22"/>
      <c r="D176" s="5">
        <f>SUM(D178:D179)</f>
        <v>0</v>
      </c>
      <c r="E176" s="5">
        <f>SUM(E178:E179)</f>
        <v>0</v>
      </c>
      <c r="F176" s="6"/>
      <c r="G176" s="110"/>
    </row>
    <row r="177" spans="1:6" ht="11.25" customHeight="1" hidden="1">
      <c r="A177" s="1">
        <v>2</v>
      </c>
      <c r="B177" s="2" t="s">
        <v>70</v>
      </c>
      <c r="C177" s="22"/>
      <c r="D177" s="5"/>
      <c r="E177" s="5"/>
      <c r="F177" s="6"/>
    </row>
    <row r="178" spans="1:6" ht="11.25" customHeight="1" hidden="1">
      <c r="A178" s="1">
        <v>1</v>
      </c>
      <c r="B178" s="2" t="s">
        <v>76</v>
      </c>
      <c r="C178" s="5">
        <v>82730670.42</v>
      </c>
      <c r="D178" s="5"/>
      <c r="E178" s="5"/>
      <c r="F178" s="6">
        <f>+C178+D178-E178</f>
        <v>82730670.42</v>
      </c>
    </row>
    <row r="179" spans="1:6" ht="11.25" customHeight="1" hidden="1">
      <c r="A179" s="1">
        <v>2</v>
      </c>
      <c r="B179" s="2" t="s">
        <v>71</v>
      </c>
      <c r="C179" s="5">
        <v>41402200.09</v>
      </c>
      <c r="D179" s="5"/>
      <c r="E179" s="5"/>
      <c r="F179" s="6">
        <f>+C179+D179-E179</f>
        <v>41402200.09</v>
      </c>
    </row>
    <row r="180" spans="1:6" ht="11.25" customHeight="1" hidden="1">
      <c r="A180" s="120"/>
      <c r="B180" s="2"/>
      <c r="C180" s="22"/>
      <c r="D180" s="5"/>
      <c r="E180" s="5"/>
      <c r="F180" s="6"/>
    </row>
    <row r="181" spans="1:6" ht="2.25" customHeight="1" hidden="1">
      <c r="A181" s="120"/>
      <c r="B181" s="2"/>
      <c r="C181" s="22"/>
      <c r="D181" s="5"/>
      <c r="E181" s="5"/>
      <c r="F181" s="6"/>
    </row>
    <row r="182" spans="1:6" ht="11.25" customHeight="1" hidden="1">
      <c r="A182" s="120"/>
      <c r="B182" s="2"/>
      <c r="C182" s="22"/>
      <c r="D182" s="5"/>
      <c r="E182" s="5"/>
      <c r="F182" s="6"/>
    </row>
    <row r="183" spans="1:6" ht="13.5" customHeight="1" hidden="1" thickBot="1">
      <c r="A183" s="120"/>
      <c r="B183" s="121"/>
      <c r="C183" s="5"/>
      <c r="D183" s="5"/>
      <c r="E183" s="5"/>
      <c r="F183" s="6"/>
    </row>
    <row r="184" spans="1:7" ht="13.5" customHeight="1" hidden="1" thickBot="1">
      <c r="A184" s="3" t="s">
        <v>75</v>
      </c>
      <c r="B184" s="4"/>
      <c r="C184" s="7"/>
      <c r="D184" s="7">
        <f>+D131</f>
        <v>0</v>
      </c>
      <c r="E184" s="7">
        <f>+E131</f>
        <v>0</v>
      </c>
      <c r="F184" s="7">
        <f>+F131</f>
        <v>0</v>
      </c>
      <c r="G184" s="110"/>
    </row>
    <row r="185" ht="12.75" customHeight="1" hidden="1">
      <c r="A185" s="107" t="s">
        <v>86</v>
      </c>
    </row>
    <row r="186" ht="12.75" customHeight="1" hidden="1"/>
    <row r="187" spans="4:6" ht="18" hidden="1">
      <c r="D187" s="76">
        <f>+D15+D35+D69</f>
        <v>239890731.09</v>
      </c>
      <c r="E187" s="76">
        <f>+E15+E35+E69</f>
        <v>239890731.09</v>
      </c>
      <c r="F187" s="110"/>
    </row>
    <row r="188" ht="15" hidden="1">
      <c r="C188" s="58"/>
    </row>
    <row r="189" ht="12.75" hidden="1"/>
    <row r="190" spans="4:5" ht="12.75" hidden="1">
      <c r="D190" s="112">
        <f>+Hoja3!J79</f>
        <v>239890731.09</v>
      </c>
      <c r="E190" s="112">
        <f>+E187-D187</f>
        <v>0</v>
      </c>
    </row>
    <row r="191" ht="12.75" hidden="1">
      <c r="D191" s="112">
        <f>+D187-D190</f>
        <v>0</v>
      </c>
    </row>
    <row r="192" ht="12.75" hidden="1"/>
    <row r="193" ht="12.75" hidden="1"/>
    <row r="194" spans="4:5" ht="12.75">
      <c r="D194" s="112">
        <f>+D123+D69+D35+D15</f>
        <v>239890731.09</v>
      </c>
      <c r="E194" s="112">
        <f>+E123+E69+E35+E15</f>
        <v>239890731.09</v>
      </c>
    </row>
    <row r="195" spans="3:6" ht="15">
      <c r="C195" s="64"/>
      <c r="D195" s="112">
        <f>+E194-D194</f>
        <v>0</v>
      </c>
      <c r="F195" s="107" t="s">
        <v>6</v>
      </c>
    </row>
    <row r="198" ht="12.75">
      <c r="D198" s="112">
        <f>+D194-Hoja3!J79</f>
        <v>0</v>
      </c>
    </row>
  </sheetData>
  <sheetProtection/>
  <mergeCells count="8">
    <mergeCell ref="A126:F126"/>
    <mergeCell ref="A71:F71"/>
    <mergeCell ref="A37:F37"/>
    <mergeCell ref="A5:F5"/>
    <mergeCell ref="A1:F1"/>
    <mergeCell ref="A3:F3"/>
    <mergeCell ref="A4:F4"/>
    <mergeCell ref="A16:F16"/>
  </mergeCells>
  <printOptions horizontalCentered="1"/>
  <pageMargins left="0.5905511811023623" right="0.5905511811023623" top="0.31496062992125984" bottom="0.2755905511811024" header="0" footer="0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="90" zoomScaleNormal="90" zoomScalePageLayoutView="0" workbookViewId="0" topLeftCell="A1">
      <selection activeCell="A3" sqref="A3:F3"/>
    </sheetView>
  </sheetViews>
  <sheetFormatPr defaultColWidth="11.421875" defaultRowHeight="12.75"/>
  <cols>
    <col min="1" max="1" width="11.421875" style="11" customWidth="1"/>
    <col min="2" max="2" width="39.421875" style="11" bestFit="1" customWidth="1"/>
    <col min="3" max="3" width="29.7109375" style="11" bestFit="1" customWidth="1"/>
    <col min="4" max="4" width="23.7109375" style="11" bestFit="1" customWidth="1"/>
    <col min="5" max="5" width="29.00390625" style="11" bestFit="1" customWidth="1"/>
    <col min="6" max="6" width="23.7109375" style="11" bestFit="1" customWidth="1"/>
    <col min="7" max="7" width="21.140625" style="11" bestFit="1" customWidth="1"/>
    <col min="8" max="8" width="11.421875" style="11" customWidth="1"/>
    <col min="9" max="16384" width="11.421875" style="11" customWidth="1"/>
  </cols>
  <sheetData>
    <row r="1" spans="1:6" ht="15">
      <c r="A1" s="231" t="s">
        <v>0</v>
      </c>
      <c r="B1" s="232"/>
      <c r="C1" s="232"/>
      <c r="D1" s="232"/>
      <c r="E1" s="232"/>
      <c r="F1" s="233"/>
    </row>
    <row r="2" spans="1:6" ht="15">
      <c r="A2" s="237" t="s">
        <v>186</v>
      </c>
      <c r="B2" s="238"/>
      <c r="C2" s="238"/>
      <c r="D2" s="238"/>
      <c r="E2" s="238"/>
      <c r="F2" s="239"/>
    </row>
    <row r="3" spans="1:6" ht="15">
      <c r="A3" s="240"/>
      <c r="B3" s="241"/>
      <c r="C3" s="241"/>
      <c r="D3" s="241"/>
      <c r="E3" s="241"/>
      <c r="F3" s="242"/>
    </row>
    <row r="4" spans="1:6" ht="15">
      <c r="A4" s="129"/>
      <c r="B4" s="80"/>
      <c r="C4" s="80"/>
      <c r="D4" s="80"/>
      <c r="E4" s="80"/>
      <c r="F4" s="102"/>
    </row>
    <row r="5" spans="1:6" ht="15">
      <c r="A5" s="234" t="s">
        <v>111</v>
      </c>
      <c r="B5" s="235"/>
      <c r="C5" s="235"/>
      <c r="D5" s="235"/>
      <c r="E5" s="235"/>
      <c r="F5" s="236"/>
    </row>
    <row r="6" spans="1:6" ht="1.5" customHeight="1" thickBot="1">
      <c r="A6" s="129"/>
      <c r="B6" s="72"/>
      <c r="C6" s="72"/>
      <c r="D6" s="72"/>
      <c r="E6" s="72"/>
      <c r="F6" s="133"/>
    </row>
    <row r="7" spans="1:6" ht="15.75" thickBot="1">
      <c r="A7" s="96"/>
      <c r="B7" s="141"/>
      <c r="C7" s="141" t="s">
        <v>1</v>
      </c>
      <c r="D7" s="155" t="s">
        <v>2</v>
      </c>
      <c r="E7" s="155" t="s">
        <v>3</v>
      </c>
      <c r="F7" s="156" t="s">
        <v>4</v>
      </c>
    </row>
    <row r="8" spans="1:6" ht="15">
      <c r="A8" s="129"/>
      <c r="B8" s="57"/>
      <c r="C8" s="72"/>
      <c r="D8" s="72"/>
      <c r="E8" s="72"/>
      <c r="F8" s="133"/>
    </row>
    <row r="9" spans="1:7" ht="15">
      <c r="A9" s="134">
        <v>0</v>
      </c>
      <c r="B9" s="57" t="s">
        <v>35</v>
      </c>
      <c r="C9" s="127">
        <v>4323015238.59</v>
      </c>
      <c r="D9" s="127">
        <f>+Hoja3!J8+Hoja3!J10+Hoja3!J12+Hoja3!J14+Hoja3!J16+Hoja3!J18+Hoja3!J20+Hoja3!J22+Hoja3!J24+Hoja3!J46+Hoja3!J48+Hoja3!J50+Hoja3!J52+Hoja3!J54+Hoja3!J56+Hoja3!J58+Hoja3!J60+Hoja3!J62</f>
        <v>37143241.09</v>
      </c>
      <c r="E9" s="127">
        <f>+Hoja3!K6+Hoja3!K24+Hoja3!K36+Hoja3!K38+Hoja3!K40</f>
        <v>108090731.09</v>
      </c>
      <c r="F9" s="135">
        <f>SUM(C9+D9-E9)</f>
        <v>4252067748.59</v>
      </c>
      <c r="G9" s="14"/>
    </row>
    <row r="10" spans="1:6" ht="15">
      <c r="A10" s="134"/>
      <c r="B10" s="57"/>
      <c r="C10" s="72"/>
      <c r="D10" s="136"/>
      <c r="E10" s="137"/>
      <c r="F10" s="133"/>
    </row>
    <row r="11" spans="1:7" ht="16.5" customHeight="1">
      <c r="A11" s="134">
        <v>1</v>
      </c>
      <c r="B11" s="57" t="s">
        <v>25</v>
      </c>
      <c r="C11" s="127">
        <v>10025729555.43</v>
      </c>
      <c r="D11" s="127">
        <f>+Hoja3!J26+Hoja3!J30+Hoja3!J44+Hoja3!J72+Hoja3!J74</f>
        <v>65842490</v>
      </c>
      <c r="E11" s="127">
        <f>+Hoja3!K32+Hoja3!K64</f>
        <v>44500000</v>
      </c>
      <c r="F11" s="135">
        <f>SUM(C11+D11-E11)</f>
        <v>10047072045.43</v>
      </c>
      <c r="G11" s="16"/>
    </row>
    <row r="12" spans="1:6" ht="15">
      <c r="A12" s="134"/>
      <c r="B12" s="72"/>
      <c r="C12" s="72"/>
      <c r="D12" s="127"/>
      <c r="E12" s="209"/>
      <c r="F12" s="138"/>
    </row>
    <row r="13" spans="1:7" ht="14.25" customHeight="1">
      <c r="A13" s="134">
        <v>2</v>
      </c>
      <c r="B13" s="57" t="s">
        <v>17</v>
      </c>
      <c r="C13" s="127">
        <v>1696196892.44</v>
      </c>
      <c r="D13" s="127">
        <f>+Hoja3!J66</f>
        <v>8000000</v>
      </c>
      <c r="E13" s="127">
        <f>+Hoja3!K68</f>
        <v>8000000</v>
      </c>
      <c r="F13" s="135">
        <f>SUM(C13+D13-E13)</f>
        <v>1696196892.44</v>
      </c>
      <c r="G13" s="16"/>
    </row>
    <row r="14" spans="1:7" ht="15">
      <c r="A14" s="134"/>
      <c r="B14" s="57"/>
      <c r="C14" s="139"/>
      <c r="D14" s="127"/>
      <c r="E14" s="127"/>
      <c r="F14" s="135"/>
      <c r="G14" s="16"/>
    </row>
    <row r="15" spans="1:7" ht="15" hidden="1">
      <c r="A15" s="134">
        <v>3</v>
      </c>
      <c r="B15" s="57" t="s">
        <v>72</v>
      </c>
      <c r="C15" s="127"/>
      <c r="D15" s="127"/>
      <c r="E15" s="127"/>
      <c r="F15" s="135">
        <f>SUM(C15+D15-E15)</f>
        <v>0</v>
      </c>
      <c r="G15" s="16"/>
    </row>
    <row r="16" spans="1:7" ht="15" hidden="1">
      <c r="A16" s="134"/>
      <c r="B16" s="57"/>
      <c r="C16" s="139"/>
      <c r="D16" s="127"/>
      <c r="E16" s="127"/>
      <c r="F16" s="135"/>
      <c r="G16" s="16"/>
    </row>
    <row r="17" spans="1:7" ht="15">
      <c r="A17" s="134">
        <v>5</v>
      </c>
      <c r="B17" s="57" t="s">
        <v>26</v>
      </c>
      <c r="C17" s="127">
        <v>17017403450.28</v>
      </c>
      <c r="D17" s="127">
        <f>+Hoja3!J70+Hoja3!J76</f>
        <v>123905000</v>
      </c>
      <c r="E17" s="127">
        <v>0</v>
      </c>
      <c r="F17" s="135">
        <f>SUM(C17+D17-E17)</f>
        <v>17141308450.28</v>
      </c>
      <c r="G17" s="16"/>
    </row>
    <row r="18" spans="1:6" ht="15">
      <c r="A18" s="134"/>
      <c r="B18" s="57"/>
      <c r="C18" s="127"/>
      <c r="D18" s="127"/>
      <c r="E18" s="140"/>
      <c r="F18" s="135" t="s">
        <v>6</v>
      </c>
    </row>
    <row r="19" spans="1:6" ht="15">
      <c r="A19" s="134">
        <v>6</v>
      </c>
      <c r="B19" s="57" t="s">
        <v>36</v>
      </c>
      <c r="C19" s="127">
        <v>1556424704.6</v>
      </c>
      <c r="D19" s="127">
        <f>+Hoja3!J34</f>
        <v>5000000</v>
      </c>
      <c r="E19" s="127">
        <f>+Hoja3!K28+Hoja3!K42</f>
        <v>79300000</v>
      </c>
      <c r="F19" s="135">
        <f>SUM(C19+D19-E19)</f>
        <v>1482124704.6</v>
      </c>
    </row>
    <row r="20" spans="1:6" ht="15">
      <c r="A20" s="134"/>
      <c r="B20" s="57"/>
      <c r="C20" s="127"/>
      <c r="D20" s="127"/>
      <c r="E20" s="57"/>
      <c r="F20" s="135"/>
    </row>
    <row r="21" spans="1:7" ht="15" hidden="1">
      <c r="A21" s="134">
        <v>7</v>
      </c>
      <c r="B21" s="57" t="s">
        <v>30</v>
      </c>
      <c r="C21" s="127"/>
      <c r="D21" s="127"/>
      <c r="E21" s="127"/>
      <c r="F21" s="135">
        <f>SUM(C21+D21-E21)</f>
        <v>0</v>
      </c>
      <c r="G21" s="16"/>
    </row>
    <row r="22" spans="1:7" ht="15" hidden="1">
      <c r="A22" s="134"/>
      <c r="B22" s="57"/>
      <c r="C22" s="127"/>
      <c r="D22" s="127"/>
      <c r="E22" s="127"/>
      <c r="F22" s="135"/>
      <c r="G22" s="16"/>
    </row>
    <row r="23" spans="1:7" ht="15" hidden="1">
      <c r="A23" s="134">
        <v>8</v>
      </c>
      <c r="B23" s="57" t="s">
        <v>84</v>
      </c>
      <c r="C23" s="127"/>
      <c r="D23" s="127"/>
      <c r="E23" s="127"/>
      <c r="F23" s="135">
        <f>SUM(C23+D23-E23)</f>
        <v>0</v>
      </c>
      <c r="G23" s="16"/>
    </row>
    <row r="24" spans="1:7" ht="15" hidden="1">
      <c r="A24" s="134"/>
      <c r="B24" s="57"/>
      <c r="C24" s="127"/>
      <c r="D24" s="127"/>
      <c r="E24" s="127"/>
      <c r="F24" s="135"/>
      <c r="G24" s="16"/>
    </row>
    <row r="25" spans="1:7" ht="15" hidden="1">
      <c r="A25" s="134">
        <v>9</v>
      </c>
      <c r="B25" s="57" t="s">
        <v>46</v>
      </c>
      <c r="C25" s="127"/>
      <c r="D25" s="127"/>
      <c r="E25" s="127"/>
      <c r="F25" s="135">
        <f>SUM(C25+D25-E25)</f>
        <v>0</v>
      </c>
      <c r="G25" s="16"/>
    </row>
    <row r="26" spans="1:7" ht="15.75" thickBot="1">
      <c r="A26" s="129"/>
      <c r="B26" s="57"/>
      <c r="C26" s="127"/>
      <c r="D26" s="127"/>
      <c r="E26" s="127"/>
      <c r="F26" s="135"/>
      <c r="G26" s="16"/>
    </row>
    <row r="27" spans="1:7" ht="15.75" thickBot="1">
      <c r="A27" s="96"/>
      <c r="B27" s="141" t="s">
        <v>7</v>
      </c>
      <c r="C27" s="142">
        <f>SUM(C9:C17)</f>
        <v>33062345136.74</v>
      </c>
      <c r="D27" s="142">
        <f>SUM(D9:D26)</f>
        <v>239890731.09</v>
      </c>
      <c r="E27" s="142">
        <f>SUM(E9:E26)</f>
        <v>239890731.09</v>
      </c>
      <c r="F27" s="143">
        <f>SUM(F15:F23)</f>
        <v>18623433154.88</v>
      </c>
      <c r="G27" s="16">
        <f>+D27-E27</f>
        <v>0</v>
      </c>
    </row>
    <row r="28" spans="1:7" ht="14.25">
      <c r="A28" s="129"/>
      <c r="B28" s="72"/>
      <c r="C28" s="137"/>
      <c r="D28" s="137"/>
      <c r="E28" s="72"/>
      <c r="F28" s="133"/>
      <c r="G28" s="16"/>
    </row>
    <row r="29" spans="1:7" ht="14.25">
      <c r="A29" s="129"/>
      <c r="B29" s="72"/>
      <c r="C29" s="72"/>
      <c r="D29" s="137"/>
      <c r="E29" s="137"/>
      <c r="F29" s="133"/>
      <c r="G29" s="16"/>
    </row>
    <row r="30" spans="1:6" ht="15" thickBot="1">
      <c r="A30" s="129"/>
      <c r="B30" s="82"/>
      <c r="C30" s="72"/>
      <c r="D30" s="72"/>
      <c r="E30" s="82"/>
      <c r="F30" s="130"/>
    </row>
    <row r="31" spans="1:6" ht="15">
      <c r="A31" s="129"/>
      <c r="B31" s="80" t="s">
        <v>8</v>
      </c>
      <c r="C31" s="57"/>
      <c r="D31" s="144"/>
      <c r="E31" s="78" t="s">
        <v>24</v>
      </c>
      <c r="F31" s="103"/>
    </row>
    <row r="32" spans="1:6" ht="15">
      <c r="A32" s="129"/>
      <c r="B32" s="57"/>
      <c r="C32" s="57"/>
      <c r="D32" s="57"/>
      <c r="E32" s="57"/>
      <c r="F32" s="145"/>
    </row>
    <row r="33" spans="1:6" ht="15">
      <c r="A33" s="129"/>
      <c r="B33" s="57"/>
      <c r="C33" s="57"/>
      <c r="D33" s="57"/>
      <c r="E33" s="57"/>
      <c r="F33" s="145"/>
    </row>
    <row r="34" spans="1:6" ht="15.75" thickBot="1">
      <c r="A34" s="129"/>
      <c r="B34" s="131"/>
      <c r="C34" s="57"/>
      <c r="D34" s="57"/>
      <c r="E34" s="131"/>
      <c r="F34" s="132"/>
    </row>
    <row r="35" spans="1:6" ht="15">
      <c r="A35" s="129"/>
      <c r="B35" s="80" t="s">
        <v>9</v>
      </c>
      <c r="C35" s="72"/>
      <c r="D35" s="78"/>
      <c r="E35" s="78" t="s">
        <v>18</v>
      </c>
      <c r="F35" s="103"/>
    </row>
    <row r="36" spans="1:6" ht="15">
      <c r="A36" s="129"/>
      <c r="B36" s="57"/>
      <c r="C36" s="72"/>
      <c r="D36" s="57"/>
      <c r="E36" s="80"/>
      <c r="F36" s="102"/>
    </row>
    <row r="37" spans="1:6" ht="15">
      <c r="A37" s="129"/>
      <c r="B37" s="57"/>
      <c r="C37" s="72"/>
      <c r="D37" s="72"/>
      <c r="E37" s="72"/>
      <c r="F37" s="145"/>
    </row>
    <row r="38" spans="1:6" ht="15.75" thickBot="1">
      <c r="A38" s="129"/>
      <c r="B38" s="72"/>
      <c r="C38" s="72"/>
      <c r="D38" s="80"/>
      <c r="E38" s="80"/>
      <c r="F38" s="133"/>
    </row>
    <row r="39" spans="1:6" ht="15">
      <c r="A39" s="129"/>
      <c r="B39" s="78" t="s">
        <v>19</v>
      </c>
      <c r="C39" s="80"/>
      <c r="D39" s="72"/>
      <c r="E39" s="72"/>
      <c r="F39" s="133"/>
    </row>
    <row r="40" spans="1:6" ht="11.25" customHeight="1">
      <c r="A40" s="129"/>
      <c r="B40" s="80"/>
      <c r="C40" s="80"/>
      <c r="D40" s="72"/>
      <c r="E40" s="72"/>
      <c r="F40" s="133"/>
    </row>
    <row r="41" spans="1:6" ht="13.5" customHeight="1" thickBot="1">
      <c r="A41" s="81" t="s">
        <v>92</v>
      </c>
      <c r="B41" s="82"/>
      <c r="C41" s="82"/>
      <c r="D41" s="82"/>
      <c r="E41" s="82"/>
      <c r="F41" s="130"/>
    </row>
    <row r="42" spans="4:5" ht="12.75">
      <c r="D42" s="128"/>
      <c r="E42" s="128"/>
    </row>
    <row r="43" spans="3:5" ht="12.75">
      <c r="C43" s="16"/>
      <c r="D43" s="16">
        <f>+D27-Hoja3!J79</f>
        <v>0</v>
      </c>
      <c r="E43" s="17"/>
    </row>
    <row r="44" spans="2:3" ht="12.75">
      <c r="B44" s="9"/>
      <c r="C44" s="23"/>
    </row>
    <row r="46" ht="12.75">
      <c r="C46" s="16"/>
    </row>
  </sheetData>
  <sheetProtection/>
  <mergeCells count="4">
    <mergeCell ref="A1:F1"/>
    <mergeCell ref="A5:F5"/>
    <mergeCell ref="A2:F2"/>
    <mergeCell ref="A3:F3"/>
  </mergeCells>
  <printOptions horizontalCentered="1" verticalCentered="1"/>
  <pageMargins left="0.7874015748031497" right="0.7874015748031497" top="0.984251968503937" bottom="0.984251968503937" header="0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7"/>
  <sheetViews>
    <sheetView view="pageBreakPreview" zoomScale="73" zoomScaleNormal="90" zoomScaleSheetLayoutView="73" workbookViewId="0" topLeftCell="A1">
      <selection activeCell="A1" sqref="A1:IV16384"/>
    </sheetView>
  </sheetViews>
  <sheetFormatPr defaultColWidth="11.421875" defaultRowHeight="12.75"/>
  <cols>
    <col min="1" max="1" width="3.57421875" style="203" customWidth="1"/>
    <col min="2" max="2" width="6.28125" style="203" bestFit="1" customWidth="1"/>
    <col min="3" max="3" width="5.421875" style="203" customWidth="1"/>
    <col min="4" max="4" width="4.8515625" style="203" customWidth="1"/>
    <col min="5" max="5" width="5.421875" style="203" customWidth="1"/>
    <col min="6" max="7" width="6.7109375" style="203" customWidth="1"/>
    <col min="8" max="8" width="46.28125" style="37" customWidth="1"/>
    <col min="9" max="9" width="28.140625" style="35" customWidth="1"/>
    <col min="10" max="10" width="26.28125" style="17" customWidth="1"/>
    <col min="11" max="11" width="25.421875" style="17" customWidth="1"/>
    <col min="12" max="12" width="22.00390625" style="197" customWidth="1"/>
    <col min="13" max="13" width="17.00390625" style="11" customWidth="1"/>
    <col min="14" max="14" width="18.00390625" style="11" bestFit="1" customWidth="1"/>
    <col min="15" max="15" width="17.8515625" style="11" bestFit="1" customWidth="1"/>
    <col min="16" max="16" width="15.28125" style="29" bestFit="1" customWidth="1"/>
    <col min="17" max="17" width="16.7109375" style="29" bestFit="1" customWidth="1"/>
    <col min="18" max="19" width="14.00390625" style="11" bestFit="1" customWidth="1"/>
    <col min="20" max="21" width="14.8515625" style="11" bestFit="1" customWidth="1"/>
    <col min="22" max="22" width="13.140625" style="11" bestFit="1" customWidth="1"/>
    <col min="23" max="23" width="11.57421875" style="11" bestFit="1" customWidth="1"/>
    <col min="24" max="24" width="15.00390625" style="11" bestFit="1" customWidth="1"/>
    <col min="25" max="25" width="13.00390625" style="11" bestFit="1" customWidth="1"/>
    <col min="26" max="26" width="11.57421875" style="11" bestFit="1" customWidth="1"/>
    <col min="27" max="27" width="15.00390625" style="11" bestFit="1" customWidth="1"/>
    <col min="28" max="16384" width="11.421875" style="11" customWidth="1"/>
  </cols>
  <sheetData>
    <row r="1" spans="1:17" ht="12.75">
      <c r="A1" s="243" t="s">
        <v>187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  <c r="P1" s="28"/>
      <c r="Q1" s="28"/>
    </row>
    <row r="2" spans="1:17" ht="12.75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  <c r="P2" s="28"/>
      <c r="Q2" s="28"/>
    </row>
    <row r="3" spans="1:17" ht="13.5" thickBot="1">
      <c r="A3" s="246" t="s">
        <v>188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8"/>
      <c r="P3" s="28"/>
      <c r="Q3" s="28"/>
    </row>
    <row r="4" spans="1:17" ht="13.5" thickBot="1">
      <c r="A4" s="189" t="s">
        <v>10</v>
      </c>
      <c r="B4" s="190" t="s">
        <v>11</v>
      </c>
      <c r="C4" s="190" t="s">
        <v>12</v>
      </c>
      <c r="D4" s="190" t="s">
        <v>13</v>
      </c>
      <c r="E4" s="190" t="s">
        <v>14</v>
      </c>
      <c r="F4" s="190" t="s">
        <v>15</v>
      </c>
      <c r="G4" s="190"/>
      <c r="H4" s="104" t="s">
        <v>91</v>
      </c>
      <c r="I4" s="26" t="s">
        <v>1</v>
      </c>
      <c r="J4" s="105" t="s">
        <v>2</v>
      </c>
      <c r="K4" s="105" t="s">
        <v>3</v>
      </c>
      <c r="L4" s="193" t="s">
        <v>4</v>
      </c>
      <c r="P4" s="28"/>
      <c r="Q4" s="28"/>
    </row>
    <row r="5" spans="1:17" ht="12.75">
      <c r="A5" s="199"/>
      <c r="B5" s="198"/>
      <c r="C5" s="198"/>
      <c r="D5" s="198"/>
      <c r="E5" s="198"/>
      <c r="F5" s="198"/>
      <c r="G5" s="198"/>
      <c r="H5" s="191"/>
      <c r="I5" s="192"/>
      <c r="J5" s="192"/>
      <c r="K5" s="192"/>
      <c r="L5" s="194"/>
      <c r="P5" s="28"/>
      <c r="Q5" s="28"/>
    </row>
    <row r="6" spans="1:17" ht="12.75">
      <c r="A6" s="199">
        <v>1</v>
      </c>
      <c r="B6" s="198">
        <v>1</v>
      </c>
      <c r="C6" s="198"/>
      <c r="D6" s="198">
        <v>0</v>
      </c>
      <c r="E6" s="198">
        <v>1</v>
      </c>
      <c r="F6" s="198">
        <v>1</v>
      </c>
      <c r="G6" s="198"/>
      <c r="H6" s="191" t="str">
        <f>+Hoja4!E5</f>
        <v>Sueldos Fijos</v>
      </c>
      <c r="I6" s="192">
        <v>420450180.94</v>
      </c>
      <c r="J6" s="192"/>
      <c r="K6" s="192">
        <f>+Hoja4!G5+Hoja4!G64</f>
        <v>40143241.09</v>
      </c>
      <c r="L6" s="194">
        <f>+I6+J6-K6</f>
        <v>380306939.85</v>
      </c>
      <c r="P6" s="28"/>
      <c r="Q6" s="28"/>
    </row>
    <row r="7" spans="1:17" ht="12.75">
      <c r="A7" s="199"/>
      <c r="B7" s="198"/>
      <c r="C7" s="198"/>
      <c r="D7" s="198"/>
      <c r="E7" s="198"/>
      <c r="F7" s="198"/>
      <c r="G7" s="198"/>
      <c r="H7" s="191"/>
      <c r="I7" s="192"/>
      <c r="J7" s="192"/>
      <c r="K7" s="192"/>
      <c r="L7" s="194"/>
      <c r="P7" s="28"/>
      <c r="Q7" s="28"/>
    </row>
    <row r="8" spans="1:17" ht="12.75">
      <c r="A8" s="199">
        <v>1</v>
      </c>
      <c r="B8" s="198">
        <v>1</v>
      </c>
      <c r="C8" s="198"/>
      <c r="D8" s="198">
        <v>0</v>
      </c>
      <c r="E8" s="198">
        <v>2</v>
      </c>
      <c r="F8" s="198">
        <v>1</v>
      </c>
      <c r="G8" s="198"/>
      <c r="H8" s="191" t="str">
        <f>+Hoja4!A6</f>
        <v>Tiempo Extraordinario</v>
      </c>
      <c r="I8" s="192">
        <v>7998736.39</v>
      </c>
      <c r="J8" s="192">
        <f>+Hoja4!C6</f>
        <v>21000000</v>
      </c>
      <c r="K8" s="192"/>
      <c r="L8" s="194">
        <f>+I8+J8-K8</f>
        <v>28998736.39</v>
      </c>
      <c r="P8" s="28"/>
      <c r="Q8" s="28"/>
    </row>
    <row r="9" spans="1:17" ht="12.75">
      <c r="A9" s="199"/>
      <c r="B9" s="198"/>
      <c r="C9" s="198"/>
      <c r="D9" s="198"/>
      <c r="E9" s="198"/>
      <c r="F9" s="198"/>
      <c r="G9" s="198"/>
      <c r="H9" s="191"/>
      <c r="I9" s="192"/>
      <c r="J9" s="192"/>
      <c r="K9" s="192"/>
      <c r="L9" s="194"/>
      <c r="P9" s="28"/>
      <c r="Q9" s="28"/>
    </row>
    <row r="10" spans="1:17" ht="12.75">
      <c r="A10" s="199">
        <v>1</v>
      </c>
      <c r="B10" s="198">
        <v>1</v>
      </c>
      <c r="C10" s="198"/>
      <c r="D10" s="198">
        <v>0</v>
      </c>
      <c r="E10" s="198">
        <v>3</v>
      </c>
      <c r="F10" s="198">
        <v>3</v>
      </c>
      <c r="G10" s="198"/>
      <c r="H10" s="191" t="str">
        <f>+Hoja4!A7</f>
        <v>Decimotercer mes</v>
      </c>
      <c r="I10" s="192">
        <v>246483113.57</v>
      </c>
      <c r="J10" s="192">
        <f>+Hoja4!C7</f>
        <v>1893317.43</v>
      </c>
      <c r="K10" s="192"/>
      <c r="L10" s="194">
        <f>+I10+J10-K10</f>
        <v>248376431</v>
      </c>
      <c r="P10" s="28"/>
      <c r="Q10" s="28"/>
    </row>
    <row r="11" spans="1:17" ht="12.75">
      <c r="A11" s="199"/>
      <c r="B11" s="198"/>
      <c r="C11" s="198"/>
      <c r="D11" s="198"/>
      <c r="E11" s="198"/>
      <c r="F11" s="198"/>
      <c r="G11" s="198"/>
      <c r="H11" s="191"/>
      <c r="I11" s="192"/>
      <c r="J11" s="192"/>
      <c r="K11" s="192"/>
      <c r="L11" s="194"/>
      <c r="P11" s="28"/>
      <c r="Q11" s="28"/>
    </row>
    <row r="12" spans="1:17" ht="12.75">
      <c r="A12" s="199">
        <v>1</v>
      </c>
      <c r="B12" s="198">
        <v>1</v>
      </c>
      <c r="C12" s="198"/>
      <c r="D12" s="198">
        <v>0</v>
      </c>
      <c r="E12" s="198">
        <v>3</v>
      </c>
      <c r="F12" s="198">
        <v>4</v>
      </c>
      <c r="G12" s="198"/>
      <c r="H12" s="191" t="str">
        <f>+Hoja4!A8</f>
        <v>Salario Escolar</v>
      </c>
      <c r="I12" s="192">
        <v>16888380.24</v>
      </c>
      <c r="J12" s="192">
        <f>+Hoja4!C8</f>
        <v>1719900</v>
      </c>
      <c r="K12" s="192"/>
      <c r="L12" s="194">
        <f>+I12+J12-K12</f>
        <v>18608280.24</v>
      </c>
      <c r="P12" s="28"/>
      <c r="Q12" s="28"/>
    </row>
    <row r="13" spans="1:17" ht="12.75">
      <c r="A13" s="199"/>
      <c r="B13" s="198"/>
      <c r="C13" s="198"/>
      <c r="D13" s="198"/>
      <c r="E13" s="198"/>
      <c r="F13" s="198"/>
      <c r="G13" s="198"/>
      <c r="H13" s="191"/>
      <c r="I13" s="192"/>
      <c r="J13" s="192"/>
      <c r="K13" s="192"/>
      <c r="L13" s="194"/>
      <c r="P13" s="28"/>
      <c r="Q13" s="28"/>
    </row>
    <row r="14" spans="1:17" ht="25.5">
      <c r="A14" s="199">
        <v>1</v>
      </c>
      <c r="B14" s="198">
        <v>1</v>
      </c>
      <c r="C14" s="198"/>
      <c r="D14" s="198">
        <v>0</v>
      </c>
      <c r="E14" s="198">
        <v>4</v>
      </c>
      <c r="F14" s="198">
        <v>1</v>
      </c>
      <c r="G14" s="198"/>
      <c r="H14" s="191" t="str">
        <f>+Hoja4!A9</f>
        <v>Contribuciones patronal al Seguro de la salud de la CCSS</v>
      </c>
      <c r="I14" s="192">
        <v>100567569.92</v>
      </c>
      <c r="J14" s="192">
        <f>+Hoja4!C9</f>
        <v>2101590.75</v>
      </c>
      <c r="K14" s="192"/>
      <c r="L14" s="194">
        <f>+I14+J14-K14</f>
        <v>102669160.67</v>
      </c>
      <c r="P14" s="28"/>
      <c r="Q14" s="28"/>
    </row>
    <row r="15" spans="1:17" ht="12.75">
      <c r="A15" s="199"/>
      <c r="B15" s="198"/>
      <c r="C15" s="198"/>
      <c r="D15" s="198"/>
      <c r="E15" s="198"/>
      <c r="F15" s="198"/>
      <c r="G15" s="198"/>
      <c r="H15" s="191"/>
      <c r="I15" s="192"/>
      <c r="J15" s="192"/>
      <c r="K15" s="192"/>
      <c r="L15" s="194"/>
      <c r="P15" s="28"/>
      <c r="Q15" s="28"/>
    </row>
    <row r="16" spans="1:17" ht="12.75">
      <c r="A16" s="199">
        <v>1</v>
      </c>
      <c r="B16" s="198">
        <v>1</v>
      </c>
      <c r="C16" s="198"/>
      <c r="D16" s="198">
        <v>0</v>
      </c>
      <c r="E16" s="198">
        <v>4</v>
      </c>
      <c r="F16" s="198">
        <v>5</v>
      </c>
      <c r="G16" s="198"/>
      <c r="H16" s="191" t="str">
        <f>+Hoja4!A10</f>
        <v>Contribución patronal al Banco Popular</v>
      </c>
      <c r="I16" s="192">
        <v>533346.66</v>
      </c>
      <c r="J16" s="192">
        <f>+Hoja4!C10</f>
        <v>113599.5</v>
      </c>
      <c r="K16" s="192"/>
      <c r="L16" s="194">
        <f>+I16+J16-K16</f>
        <v>646946.16</v>
      </c>
      <c r="P16" s="28"/>
      <c r="Q16" s="28"/>
    </row>
    <row r="17" spans="1:17" ht="12.75">
      <c r="A17" s="199"/>
      <c r="B17" s="198"/>
      <c r="C17" s="198"/>
      <c r="D17" s="198"/>
      <c r="E17" s="198"/>
      <c r="F17" s="198"/>
      <c r="G17" s="198"/>
      <c r="H17" s="191"/>
      <c r="I17" s="192"/>
      <c r="J17" s="192"/>
      <c r="K17" s="192"/>
      <c r="L17" s="194"/>
      <c r="P17" s="28"/>
      <c r="Q17" s="28"/>
    </row>
    <row r="18" spans="1:17" ht="25.5">
      <c r="A18" s="199">
        <v>1</v>
      </c>
      <c r="B18" s="198">
        <v>1</v>
      </c>
      <c r="C18" s="198"/>
      <c r="D18" s="198">
        <v>0</v>
      </c>
      <c r="E18" s="198">
        <v>5</v>
      </c>
      <c r="F18" s="198">
        <v>1</v>
      </c>
      <c r="G18" s="198"/>
      <c r="H18" s="191" t="str">
        <f>+Hoja4!A11</f>
        <v>Contribución patronal al seguro de pensiones CCSS</v>
      </c>
      <c r="I18" s="192">
        <v>54823357.8</v>
      </c>
      <c r="J18" s="192">
        <f>+Hoja4!C11</f>
        <v>1156442.91</v>
      </c>
      <c r="K18" s="192"/>
      <c r="L18" s="194">
        <f>+I18+J18-K18</f>
        <v>55979800.70999999</v>
      </c>
      <c r="P18" s="28"/>
      <c r="Q18" s="28"/>
    </row>
    <row r="19" spans="1:17" ht="12.75">
      <c r="A19" s="199"/>
      <c r="B19" s="198"/>
      <c r="C19" s="198"/>
      <c r="D19" s="198"/>
      <c r="E19" s="198"/>
      <c r="F19" s="198"/>
      <c r="G19" s="198"/>
      <c r="H19" s="191"/>
      <c r="I19" s="192"/>
      <c r="J19" s="192"/>
      <c r="K19" s="192"/>
      <c r="L19" s="194"/>
      <c r="P19" s="28"/>
      <c r="Q19" s="28"/>
    </row>
    <row r="20" spans="1:17" ht="25.5">
      <c r="A20" s="199">
        <v>1</v>
      </c>
      <c r="B20" s="198">
        <v>1</v>
      </c>
      <c r="C20" s="198"/>
      <c r="D20" s="198">
        <v>0</v>
      </c>
      <c r="E20" s="198">
        <v>5</v>
      </c>
      <c r="F20" s="198">
        <v>2</v>
      </c>
      <c r="G20" s="198"/>
      <c r="H20" s="191" t="str">
        <f>+Hoja4!A12</f>
        <v>Aporte patronal al Regimen obligatorio de pensiones</v>
      </c>
      <c r="I20" s="192">
        <v>16115483.08</v>
      </c>
      <c r="J20" s="192">
        <f>+Hoja4!C12</f>
        <v>340798.5</v>
      </c>
      <c r="K20" s="192"/>
      <c r="L20" s="194">
        <f>+I20+J20-K20</f>
        <v>16456281.58</v>
      </c>
      <c r="P20" s="28"/>
      <c r="Q20" s="28"/>
    </row>
    <row r="21" spans="1:17" ht="12.75">
      <c r="A21" s="199"/>
      <c r="B21" s="198"/>
      <c r="C21" s="198"/>
      <c r="D21" s="198"/>
      <c r="E21" s="198"/>
      <c r="F21" s="198"/>
      <c r="G21" s="198"/>
      <c r="H21" s="191"/>
      <c r="I21" s="192"/>
      <c r="J21" s="215"/>
      <c r="K21" s="192"/>
      <c r="L21" s="194"/>
      <c r="M21" s="75"/>
      <c r="P21" s="28"/>
      <c r="Q21" s="28"/>
    </row>
    <row r="22" spans="1:17" ht="25.5">
      <c r="A22" s="199">
        <v>1</v>
      </c>
      <c r="B22" s="198">
        <v>1</v>
      </c>
      <c r="C22" s="198"/>
      <c r="D22" s="198">
        <v>0</v>
      </c>
      <c r="E22" s="198">
        <v>5</v>
      </c>
      <c r="F22" s="198">
        <v>3</v>
      </c>
      <c r="G22" s="198"/>
      <c r="H22" s="191" t="str">
        <f>+Hoja4!A13</f>
        <v>Aporte patronal al Fondo de Capitalización Laboral</v>
      </c>
      <c r="I22" s="192">
        <v>32288689.6</v>
      </c>
      <c r="J22" s="215">
        <f>+Hoja4!C13</f>
        <v>681597</v>
      </c>
      <c r="K22" s="192"/>
      <c r="L22" s="194">
        <f>+I22+J22-K22</f>
        <v>32970286.6</v>
      </c>
      <c r="M22" s="75"/>
      <c r="P22" s="28"/>
      <c r="Q22" s="28"/>
    </row>
    <row r="23" spans="1:17" ht="12.75">
      <c r="A23" s="199"/>
      <c r="B23" s="198"/>
      <c r="C23" s="198"/>
      <c r="D23" s="198"/>
      <c r="E23" s="198"/>
      <c r="F23" s="198"/>
      <c r="G23" s="198"/>
      <c r="H23" s="191"/>
      <c r="I23" s="192"/>
      <c r="J23" s="215"/>
      <c r="K23" s="192"/>
      <c r="L23" s="194"/>
      <c r="M23" s="75"/>
      <c r="P23" s="28"/>
      <c r="Q23" s="28"/>
    </row>
    <row r="24" spans="1:17" ht="25.5">
      <c r="A24" s="199">
        <v>1</v>
      </c>
      <c r="B24" s="198">
        <v>1</v>
      </c>
      <c r="C24" s="198"/>
      <c r="D24" s="198">
        <v>0</v>
      </c>
      <c r="E24" s="198">
        <v>5</v>
      </c>
      <c r="F24" s="198">
        <v>5</v>
      </c>
      <c r="G24" s="198"/>
      <c r="H24" s="191" t="str">
        <f>+Hoja4!A14</f>
        <v>Contrib. Patronal Otros Fondos Adm. Por entes Privados</v>
      </c>
      <c r="I24" s="192">
        <v>85613240.79</v>
      </c>
      <c r="J24" s="215">
        <f>+Hoja4!C14</f>
        <v>1135995</v>
      </c>
      <c r="K24" s="192">
        <f>+Hoja4!G33+Hoja4!G65+Hoja4!G70</f>
        <v>22947490</v>
      </c>
      <c r="L24" s="194">
        <f>+I24+J24-K24</f>
        <v>63801745.79000001</v>
      </c>
      <c r="M24" s="75"/>
      <c r="P24" s="28"/>
      <c r="Q24" s="28"/>
    </row>
    <row r="25" spans="1:17" ht="12.75">
      <c r="A25" s="199"/>
      <c r="B25" s="198"/>
      <c r="C25" s="198"/>
      <c r="D25" s="198"/>
      <c r="E25" s="198"/>
      <c r="F25" s="198"/>
      <c r="G25" s="198"/>
      <c r="H25" s="191"/>
      <c r="I25" s="192"/>
      <c r="J25" s="215"/>
      <c r="K25" s="192"/>
      <c r="L25" s="194"/>
      <c r="M25" s="75"/>
      <c r="P25" s="28"/>
      <c r="Q25" s="28"/>
    </row>
    <row r="26" spans="1:17" ht="12.75">
      <c r="A26" s="199">
        <v>1</v>
      </c>
      <c r="B26" s="198">
        <v>1</v>
      </c>
      <c r="C26" s="198"/>
      <c r="D26" s="198">
        <v>1</v>
      </c>
      <c r="E26" s="198">
        <v>5</v>
      </c>
      <c r="F26" s="198">
        <v>2</v>
      </c>
      <c r="G26" s="198"/>
      <c r="H26" s="191" t="str">
        <f>+Hoja4!A19</f>
        <v>Viaticos dentro del Pais</v>
      </c>
      <c r="I26" s="192">
        <v>2961680</v>
      </c>
      <c r="J26" s="215">
        <f>+Hoja4!C19</f>
        <v>3300000</v>
      </c>
      <c r="K26" s="192"/>
      <c r="L26" s="194">
        <f>+I26+J26-K26</f>
        <v>6261680</v>
      </c>
      <c r="M26" s="75"/>
      <c r="P26" s="28"/>
      <c r="Q26" s="28"/>
    </row>
    <row r="27" spans="1:17" ht="12.75">
      <c r="A27" s="199"/>
      <c r="B27" s="198"/>
      <c r="C27" s="198"/>
      <c r="D27" s="198"/>
      <c r="E27" s="198"/>
      <c r="F27" s="198"/>
      <c r="G27" s="198"/>
      <c r="H27" s="191"/>
      <c r="I27" s="192"/>
      <c r="J27" s="215"/>
      <c r="K27" s="192"/>
      <c r="L27" s="194"/>
      <c r="M27" s="75"/>
      <c r="P27" s="28"/>
      <c r="Q27" s="28"/>
    </row>
    <row r="28" spans="1:17" ht="12.75">
      <c r="A28" s="199">
        <v>1</v>
      </c>
      <c r="B28" s="198">
        <v>1</v>
      </c>
      <c r="C28" s="198"/>
      <c r="D28" s="198">
        <v>6</v>
      </c>
      <c r="E28" s="198">
        <v>2</v>
      </c>
      <c r="F28" s="198">
        <v>3</v>
      </c>
      <c r="G28" s="198"/>
      <c r="H28" s="191" t="str">
        <f>+Hoja4!E19</f>
        <v>Ayuda a Funcionarios</v>
      </c>
      <c r="I28" s="192">
        <v>21992826.11</v>
      </c>
      <c r="J28" s="215"/>
      <c r="K28" s="192">
        <f>+Hoja4!G19</f>
        <v>3300000</v>
      </c>
      <c r="L28" s="194">
        <f>+I28+J28-K28</f>
        <v>18692826.11</v>
      </c>
      <c r="M28" s="75"/>
      <c r="P28" s="28"/>
      <c r="Q28" s="28"/>
    </row>
    <row r="29" spans="1:17" ht="12.75">
      <c r="A29" s="199"/>
      <c r="B29" s="198"/>
      <c r="C29" s="198"/>
      <c r="D29" s="198"/>
      <c r="E29" s="198"/>
      <c r="F29" s="198"/>
      <c r="G29" s="198"/>
      <c r="H29" s="191"/>
      <c r="I29" s="192"/>
      <c r="J29" s="215"/>
      <c r="K29" s="192"/>
      <c r="L29" s="194"/>
      <c r="M29" s="75"/>
      <c r="P29" s="28"/>
      <c r="Q29" s="28"/>
    </row>
    <row r="30" spans="1:17" ht="12.75">
      <c r="A30" s="199">
        <v>2</v>
      </c>
      <c r="B30" s="198">
        <v>2</v>
      </c>
      <c r="C30" s="198"/>
      <c r="D30" s="198">
        <v>1</v>
      </c>
      <c r="E30" s="198">
        <v>4</v>
      </c>
      <c r="F30" s="198">
        <v>6</v>
      </c>
      <c r="G30" s="198"/>
      <c r="H30" s="191" t="str">
        <f>+Hoja4!A25</f>
        <v>Servicios Generales </v>
      </c>
      <c r="I30" s="192">
        <v>1508700</v>
      </c>
      <c r="J30" s="215">
        <f>+Hoja4!C25</f>
        <v>3500000</v>
      </c>
      <c r="K30" s="192"/>
      <c r="L30" s="194">
        <f>+I30+J30-K30</f>
        <v>5008700</v>
      </c>
      <c r="M30" s="75"/>
      <c r="P30" s="28"/>
      <c r="Q30" s="28"/>
    </row>
    <row r="31" spans="1:17" ht="12.75">
      <c r="A31" s="199"/>
      <c r="B31" s="198"/>
      <c r="C31" s="198"/>
      <c r="D31" s="198"/>
      <c r="E31" s="198"/>
      <c r="F31" s="198"/>
      <c r="G31" s="198"/>
      <c r="H31" s="191"/>
      <c r="I31" s="192"/>
      <c r="J31" s="215"/>
      <c r="K31" s="192"/>
      <c r="L31" s="194"/>
      <c r="M31" s="75"/>
      <c r="P31" s="28"/>
      <c r="Q31" s="28"/>
    </row>
    <row r="32" spans="1:17" ht="12.75">
      <c r="A32" s="199">
        <v>2</v>
      </c>
      <c r="B32" s="198">
        <v>2</v>
      </c>
      <c r="C32" s="198"/>
      <c r="D32" s="198">
        <v>1</v>
      </c>
      <c r="E32" s="198">
        <v>4</v>
      </c>
      <c r="F32" s="198">
        <v>99</v>
      </c>
      <c r="G32" s="198"/>
      <c r="H32" s="191" t="str">
        <f>+Hoja4!E24</f>
        <v>Otros Servicios de Gestión y Apoyo</v>
      </c>
      <c r="I32" s="192">
        <v>1411664711.35</v>
      </c>
      <c r="J32" s="215"/>
      <c r="K32" s="192">
        <f>+Hoja4!G24</f>
        <v>37500000</v>
      </c>
      <c r="L32" s="194">
        <f>+I32+J32-K32</f>
        <v>1374164711.35</v>
      </c>
      <c r="M32" s="75"/>
      <c r="P32" s="28"/>
      <c r="Q32" s="28"/>
    </row>
    <row r="33" spans="1:17" ht="12.75">
      <c r="A33" s="199"/>
      <c r="B33" s="198"/>
      <c r="C33" s="198"/>
      <c r="D33" s="198"/>
      <c r="E33" s="198"/>
      <c r="F33" s="198"/>
      <c r="G33" s="198"/>
      <c r="H33" s="191"/>
      <c r="I33" s="192"/>
      <c r="J33" s="215"/>
      <c r="K33" s="192"/>
      <c r="L33" s="194"/>
      <c r="M33" s="75"/>
      <c r="P33" s="28"/>
      <c r="Q33" s="28"/>
    </row>
    <row r="34" spans="1:17" ht="12.75">
      <c r="A34" s="199">
        <v>2</v>
      </c>
      <c r="B34" s="198">
        <v>2</v>
      </c>
      <c r="C34" s="198"/>
      <c r="D34" s="198">
        <v>6</v>
      </c>
      <c r="E34" s="198">
        <v>6</v>
      </c>
      <c r="F34" s="198">
        <v>1</v>
      </c>
      <c r="G34" s="198"/>
      <c r="H34" s="191" t="str">
        <f>+Hoja4!A24</f>
        <v>Indemnizaciones </v>
      </c>
      <c r="I34" s="192">
        <v>0</v>
      </c>
      <c r="J34" s="215">
        <f>+Hoja4!C24</f>
        <v>5000000</v>
      </c>
      <c r="K34" s="192"/>
      <c r="L34" s="194">
        <f>+I34+J34-K34</f>
        <v>5000000</v>
      </c>
      <c r="M34" s="75"/>
      <c r="P34" s="28"/>
      <c r="Q34" s="28"/>
    </row>
    <row r="35" spans="1:17" ht="12.75">
      <c r="A35" s="199"/>
      <c r="B35" s="198"/>
      <c r="C35" s="198"/>
      <c r="D35" s="198"/>
      <c r="E35" s="198"/>
      <c r="F35" s="198"/>
      <c r="G35" s="198"/>
      <c r="H35" s="191"/>
      <c r="I35" s="192"/>
      <c r="J35" s="215"/>
      <c r="K35" s="192"/>
      <c r="L35" s="194"/>
      <c r="M35" s="75"/>
      <c r="P35" s="28"/>
      <c r="Q35" s="28"/>
    </row>
    <row r="36" spans="1:17" ht="12.75">
      <c r="A36" s="199">
        <v>2</v>
      </c>
      <c r="B36" s="198">
        <v>6</v>
      </c>
      <c r="C36" s="198"/>
      <c r="D36" s="198">
        <v>0</v>
      </c>
      <c r="E36" s="198">
        <v>1</v>
      </c>
      <c r="F36" s="198">
        <v>1</v>
      </c>
      <c r="G36" s="198"/>
      <c r="H36" s="191" t="str">
        <f>+Hoja4!E51</f>
        <v>Sueldos Fijos</v>
      </c>
      <c r="I36" s="192">
        <v>140764040.27</v>
      </c>
      <c r="J36" s="215"/>
      <c r="K36" s="192">
        <f>+Hoja4!G51</f>
        <v>15000000</v>
      </c>
      <c r="L36" s="194">
        <f>+I36+J36-K36</f>
        <v>125764040.27000001</v>
      </c>
      <c r="M36" s="75"/>
      <c r="P36" s="28"/>
      <c r="Q36" s="28"/>
    </row>
    <row r="37" spans="1:17" ht="12.75">
      <c r="A37" s="199"/>
      <c r="B37" s="198"/>
      <c r="C37" s="198"/>
      <c r="D37" s="198"/>
      <c r="E37" s="198"/>
      <c r="F37" s="198"/>
      <c r="G37" s="198"/>
      <c r="H37" s="191"/>
      <c r="I37" s="192"/>
      <c r="J37" s="215"/>
      <c r="K37" s="192"/>
      <c r="L37" s="194"/>
      <c r="M37" s="75"/>
      <c r="P37" s="28"/>
      <c r="Q37" s="28"/>
    </row>
    <row r="38" spans="1:17" ht="12.75">
      <c r="A38" s="199">
        <v>2</v>
      </c>
      <c r="B38" s="198">
        <v>6</v>
      </c>
      <c r="C38" s="198"/>
      <c r="D38" s="198">
        <v>0</v>
      </c>
      <c r="E38" s="198">
        <v>3</v>
      </c>
      <c r="F38" s="198">
        <v>1</v>
      </c>
      <c r="G38" s="198"/>
      <c r="H38" s="191" t="str">
        <f>+Hoja4!E52</f>
        <v>Retribucion por Años Servidos</v>
      </c>
      <c r="I38" s="192">
        <v>72319911.63</v>
      </c>
      <c r="J38" s="215"/>
      <c r="K38" s="192">
        <f>+Hoja4!G52</f>
        <v>10000000</v>
      </c>
      <c r="L38" s="194">
        <f>+I38+J38-K38</f>
        <v>62319911.629999995</v>
      </c>
      <c r="M38" s="75"/>
      <c r="P38" s="28"/>
      <c r="Q38" s="28"/>
    </row>
    <row r="39" spans="1:17" ht="12.75">
      <c r="A39" s="199"/>
      <c r="B39" s="198"/>
      <c r="C39" s="198"/>
      <c r="D39" s="198"/>
      <c r="E39" s="198"/>
      <c r="F39" s="198"/>
      <c r="G39" s="198"/>
      <c r="H39" s="191"/>
      <c r="I39" s="192"/>
      <c r="J39" s="215"/>
      <c r="K39" s="192"/>
      <c r="L39" s="194"/>
      <c r="M39" s="75"/>
      <c r="P39" s="28"/>
      <c r="Q39" s="28"/>
    </row>
    <row r="40" spans="1:17" ht="25.5">
      <c r="A40" s="199">
        <v>2</v>
      </c>
      <c r="B40" s="198">
        <v>6</v>
      </c>
      <c r="C40" s="198"/>
      <c r="D40" s="198">
        <v>0</v>
      </c>
      <c r="E40" s="198">
        <v>5</v>
      </c>
      <c r="F40" s="198">
        <v>5</v>
      </c>
      <c r="G40" s="198"/>
      <c r="H40" s="191" t="str">
        <f>+Hoja4!E53</f>
        <v>Contrib. Patronal Otros Fondos Adm. Por entes Privados</v>
      </c>
      <c r="I40" s="192">
        <v>34190575.37</v>
      </c>
      <c r="J40" s="215"/>
      <c r="K40" s="192">
        <f>+Hoja4!G53</f>
        <v>20000000</v>
      </c>
      <c r="L40" s="194">
        <f>+I40+J40-K40</f>
        <v>14190575.369999997</v>
      </c>
      <c r="M40" s="75"/>
      <c r="P40" s="28"/>
      <c r="Q40" s="28"/>
    </row>
    <row r="41" spans="1:17" ht="12.75">
      <c r="A41" s="199"/>
      <c r="B41" s="198"/>
      <c r="C41" s="198"/>
      <c r="D41" s="198"/>
      <c r="E41" s="198"/>
      <c r="F41" s="198"/>
      <c r="G41" s="198"/>
      <c r="H41" s="191"/>
      <c r="I41" s="192"/>
      <c r="J41" s="215"/>
      <c r="K41" s="192"/>
      <c r="L41" s="194"/>
      <c r="M41" s="75"/>
      <c r="P41" s="28"/>
      <c r="Q41" s="28"/>
    </row>
    <row r="42" spans="1:17" ht="12.75">
      <c r="A42" s="199">
        <v>2</v>
      </c>
      <c r="B42" s="198">
        <v>6</v>
      </c>
      <c r="C42" s="198"/>
      <c r="D42" s="198">
        <v>6</v>
      </c>
      <c r="E42" s="198">
        <v>6</v>
      </c>
      <c r="F42" s="198">
        <v>1</v>
      </c>
      <c r="G42" s="198"/>
      <c r="H42" s="191" t="str">
        <f>+Hoja4!E54</f>
        <v>Indemnizaciones</v>
      </c>
      <c r="I42" s="192">
        <v>76895786</v>
      </c>
      <c r="J42" s="215"/>
      <c r="K42" s="192">
        <f>+Hoja4!G54</f>
        <v>76000000</v>
      </c>
      <c r="L42" s="194">
        <f>+I42+J42-K42</f>
        <v>895786</v>
      </c>
      <c r="M42" s="75"/>
      <c r="P42" s="28"/>
      <c r="Q42" s="28"/>
    </row>
    <row r="43" spans="1:17" ht="12.75">
      <c r="A43" s="199"/>
      <c r="B43" s="198"/>
      <c r="C43" s="198"/>
      <c r="D43" s="198"/>
      <c r="E43" s="198"/>
      <c r="F43" s="198"/>
      <c r="G43" s="198"/>
      <c r="H43" s="191"/>
      <c r="I43" s="192"/>
      <c r="J43" s="215"/>
      <c r="K43" s="192"/>
      <c r="L43" s="194"/>
      <c r="M43" s="75"/>
      <c r="P43" s="28"/>
      <c r="Q43" s="28"/>
    </row>
    <row r="44" spans="1:17" ht="12.75">
      <c r="A44" s="199">
        <v>2</v>
      </c>
      <c r="B44" s="198">
        <v>9</v>
      </c>
      <c r="C44" s="198"/>
      <c r="D44" s="198">
        <v>1</v>
      </c>
      <c r="E44" s="198">
        <v>4</v>
      </c>
      <c r="F44" s="198">
        <v>99</v>
      </c>
      <c r="G44" s="198"/>
      <c r="H44" s="191" t="str">
        <f>+Hoja4!A33</f>
        <v>Otros Servicios de Gestión y Apoyo</v>
      </c>
      <c r="I44" s="192">
        <v>42200814</v>
      </c>
      <c r="J44" s="215">
        <f>+Hoja4!C33</f>
        <v>12000000</v>
      </c>
      <c r="K44" s="192"/>
      <c r="L44" s="194">
        <f>+I44+J44-K44</f>
        <v>54200814</v>
      </c>
      <c r="M44" s="75"/>
      <c r="P44" s="28"/>
      <c r="Q44" s="28"/>
    </row>
    <row r="45" spans="1:17" ht="12.75">
      <c r="A45" s="199"/>
      <c r="B45" s="198"/>
      <c r="C45" s="198"/>
      <c r="D45" s="198"/>
      <c r="E45" s="198"/>
      <c r="F45" s="198"/>
      <c r="G45" s="198"/>
      <c r="H45" s="191"/>
      <c r="I45" s="192"/>
      <c r="J45" s="215"/>
      <c r="K45" s="192"/>
      <c r="L45" s="194"/>
      <c r="M45" s="75"/>
      <c r="P45" s="28"/>
      <c r="Q45" s="28"/>
    </row>
    <row r="46" spans="1:17" ht="12.75">
      <c r="A46" s="199">
        <v>2</v>
      </c>
      <c r="B46" s="198">
        <v>23</v>
      </c>
      <c r="C46" s="198"/>
      <c r="D46" s="198">
        <v>0</v>
      </c>
      <c r="E46" s="198">
        <v>2</v>
      </c>
      <c r="F46" s="198">
        <v>1</v>
      </c>
      <c r="G46" s="198"/>
      <c r="H46" s="191" t="str">
        <f>+Hoja4!A38</f>
        <v>Tiempo Extraordinario</v>
      </c>
      <c r="I46" s="192">
        <v>1594303.4</v>
      </c>
      <c r="J46" s="215">
        <f>+Hoja4!C38</f>
        <v>4876715.13</v>
      </c>
      <c r="K46" s="192"/>
      <c r="L46" s="194">
        <f>+I46+J46-K46</f>
        <v>6471018.529999999</v>
      </c>
      <c r="M46" s="75"/>
      <c r="P46" s="28"/>
      <c r="Q46" s="28"/>
    </row>
    <row r="47" spans="1:17" ht="12.75">
      <c r="A47" s="199"/>
      <c r="B47" s="198"/>
      <c r="C47" s="198"/>
      <c r="D47" s="198"/>
      <c r="E47" s="198"/>
      <c r="F47" s="198"/>
      <c r="G47" s="198"/>
      <c r="H47" s="191"/>
      <c r="I47" s="192"/>
      <c r="J47" s="215"/>
      <c r="K47" s="192"/>
      <c r="L47" s="194"/>
      <c r="M47" s="75"/>
      <c r="P47" s="28"/>
      <c r="Q47" s="28"/>
    </row>
    <row r="48" spans="1:17" ht="12.75">
      <c r="A48" s="199">
        <v>2</v>
      </c>
      <c r="B48" s="198">
        <v>23</v>
      </c>
      <c r="C48" s="198"/>
      <c r="D48" s="198">
        <v>0</v>
      </c>
      <c r="E48" s="198">
        <v>3</v>
      </c>
      <c r="F48" s="198">
        <v>3</v>
      </c>
      <c r="G48" s="198"/>
      <c r="H48" s="191" t="str">
        <f>+Hoja4!A39</f>
        <v>Decimotercer mes</v>
      </c>
      <c r="I48" s="192">
        <v>35944899.28</v>
      </c>
      <c r="J48" s="215">
        <f>+Hoja4!C39</f>
        <v>439674.75</v>
      </c>
      <c r="K48" s="192"/>
      <c r="L48" s="194">
        <f>+I48+J48-K48</f>
        <v>36384574.03</v>
      </c>
      <c r="M48" s="75"/>
      <c r="P48" s="28"/>
      <c r="Q48" s="28"/>
    </row>
    <row r="49" spans="1:17" ht="12.75">
      <c r="A49" s="199"/>
      <c r="B49" s="198"/>
      <c r="C49" s="198"/>
      <c r="D49" s="198"/>
      <c r="E49" s="198"/>
      <c r="F49" s="198"/>
      <c r="G49" s="198"/>
      <c r="H49" s="191"/>
      <c r="I49" s="192"/>
      <c r="J49" s="215"/>
      <c r="K49" s="192"/>
      <c r="L49" s="194"/>
      <c r="M49" s="75"/>
      <c r="P49" s="28"/>
      <c r="Q49" s="28"/>
    </row>
    <row r="50" spans="1:17" ht="12.75">
      <c r="A50" s="199">
        <v>2</v>
      </c>
      <c r="B50" s="198">
        <v>23</v>
      </c>
      <c r="C50" s="198"/>
      <c r="D50" s="198">
        <v>0</v>
      </c>
      <c r="E50" s="198">
        <v>3</v>
      </c>
      <c r="F50" s="198">
        <v>4</v>
      </c>
      <c r="G50" s="198"/>
      <c r="H50" s="191" t="str">
        <f>+Hoja4!A40</f>
        <v>Salario Escolar</v>
      </c>
      <c r="I50" s="192">
        <v>9291771.88</v>
      </c>
      <c r="J50" s="215">
        <f>+Hoja4!C40</f>
        <v>399402.97</v>
      </c>
      <c r="K50" s="192"/>
      <c r="L50" s="194">
        <f>+I50+J50-K50</f>
        <v>9691174.850000001</v>
      </c>
      <c r="M50" s="75"/>
      <c r="P50" s="28"/>
      <c r="Q50" s="28"/>
    </row>
    <row r="51" spans="1:17" ht="12.75">
      <c r="A51" s="199"/>
      <c r="B51" s="198"/>
      <c r="C51" s="198"/>
      <c r="D51" s="198"/>
      <c r="E51" s="198"/>
      <c r="F51" s="198"/>
      <c r="G51" s="198"/>
      <c r="H51" s="191"/>
      <c r="I51" s="192"/>
      <c r="J51" s="215"/>
      <c r="K51" s="192"/>
      <c r="L51" s="194"/>
      <c r="M51" s="75"/>
      <c r="P51" s="28"/>
      <c r="Q51" s="28"/>
    </row>
    <row r="52" spans="1:17" ht="25.5">
      <c r="A52" s="199">
        <v>2</v>
      </c>
      <c r="B52" s="198">
        <v>23</v>
      </c>
      <c r="C52" s="198"/>
      <c r="D52" s="198">
        <v>0</v>
      </c>
      <c r="E52" s="198">
        <v>4</v>
      </c>
      <c r="F52" s="198">
        <v>1</v>
      </c>
      <c r="G52" s="198"/>
      <c r="H52" s="191" t="str">
        <f>+Hoja4!A41</f>
        <v>Contribuciones patronal al Seguro de la salud de la CCSS</v>
      </c>
      <c r="I52" s="192">
        <v>17643287.99</v>
      </c>
      <c r="J52" s="215">
        <f>+Hoja4!C41</f>
        <v>488040.92</v>
      </c>
      <c r="K52" s="192"/>
      <c r="L52" s="194">
        <f>+I52+J52-K52</f>
        <v>18131328.91</v>
      </c>
      <c r="M52" s="75"/>
      <c r="P52" s="28"/>
      <c r="Q52" s="28"/>
    </row>
    <row r="53" spans="1:17" ht="12.75">
      <c r="A53" s="199"/>
      <c r="B53" s="198"/>
      <c r="C53" s="198"/>
      <c r="D53" s="198"/>
      <c r="E53" s="198"/>
      <c r="F53" s="198"/>
      <c r="G53" s="198"/>
      <c r="H53" s="191"/>
      <c r="I53" s="192"/>
      <c r="J53" s="215"/>
      <c r="K53" s="192"/>
      <c r="L53" s="194"/>
      <c r="M53" s="75"/>
      <c r="P53" s="28"/>
      <c r="Q53" s="28"/>
    </row>
    <row r="54" spans="1:17" ht="12.75">
      <c r="A54" s="199">
        <v>2</v>
      </c>
      <c r="B54" s="198">
        <v>23</v>
      </c>
      <c r="C54" s="198"/>
      <c r="D54" s="198">
        <v>0</v>
      </c>
      <c r="E54" s="198">
        <v>4</v>
      </c>
      <c r="F54" s="198">
        <v>5</v>
      </c>
      <c r="G54" s="198"/>
      <c r="H54" s="191" t="str">
        <f>+Hoja4!A42</f>
        <v>Contribución patronal al Banco Popular</v>
      </c>
      <c r="I54" s="192">
        <v>953691.23</v>
      </c>
      <c r="J54" s="215">
        <f>+Hoja4!C42</f>
        <v>26380.59</v>
      </c>
      <c r="K54" s="192"/>
      <c r="L54" s="194">
        <f>+I54+J54-K54</f>
        <v>980071.82</v>
      </c>
      <c r="M54" s="75"/>
      <c r="P54" s="28"/>
      <c r="Q54" s="28"/>
    </row>
    <row r="55" spans="1:17" ht="12.75">
      <c r="A55" s="199"/>
      <c r="B55" s="198"/>
      <c r="C55" s="198"/>
      <c r="D55" s="198"/>
      <c r="E55" s="198"/>
      <c r="F55" s="198"/>
      <c r="G55" s="198"/>
      <c r="H55" s="191"/>
      <c r="I55" s="192"/>
      <c r="J55" s="215"/>
      <c r="K55" s="192"/>
      <c r="L55" s="194"/>
      <c r="M55" s="75"/>
      <c r="P55" s="28"/>
      <c r="Q55" s="28"/>
    </row>
    <row r="56" spans="1:17" ht="25.5">
      <c r="A56" s="199">
        <v>2</v>
      </c>
      <c r="B56" s="198">
        <v>23</v>
      </c>
      <c r="C56" s="198"/>
      <c r="D56" s="198">
        <v>0</v>
      </c>
      <c r="E56" s="198">
        <v>5</v>
      </c>
      <c r="F56" s="198">
        <v>1</v>
      </c>
      <c r="G56" s="198"/>
      <c r="H56" s="191" t="str">
        <f>+Hoja4!A43</f>
        <v>Contribución patronal al seguro de pensiones CCSS</v>
      </c>
      <c r="I56" s="192">
        <v>9708576.92</v>
      </c>
      <c r="J56" s="215">
        <f>+Hoja4!C43</f>
        <v>268554.41</v>
      </c>
      <c r="K56" s="192"/>
      <c r="L56" s="194">
        <f>+I56+J56-K56</f>
        <v>9977131.33</v>
      </c>
      <c r="M56" s="75"/>
      <c r="P56" s="28"/>
      <c r="Q56" s="28"/>
    </row>
    <row r="57" spans="1:17" ht="12.75">
      <c r="A57" s="199"/>
      <c r="B57" s="198"/>
      <c r="C57" s="198"/>
      <c r="D57" s="198"/>
      <c r="E57" s="198"/>
      <c r="F57" s="198"/>
      <c r="G57" s="198"/>
      <c r="H57" s="191"/>
      <c r="I57" s="192"/>
      <c r="J57" s="215"/>
      <c r="K57" s="192"/>
      <c r="L57" s="194"/>
      <c r="M57" s="75"/>
      <c r="P57" s="28"/>
      <c r="Q57" s="28"/>
    </row>
    <row r="58" spans="1:17" ht="25.5">
      <c r="A58" s="199">
        <v>2</v>
      </c>
      <c r="B58" s="198">
        <v>23</v>
      </c>
      <c r="C58" s="198"/>
      <c r="D58" s="198">
        <v>0</v>
      </c>
      <c r="E58" s="198">
        <v>5</v>
      </c>
      <c r="F58" s="198">
        <v>2</v>
      </c>
      <c r="G58" s="198"/>
      <c r="H58" s="191" t="str">
        <f>+Hoja4!A44</f>
        <v>Aporte patronal al Regimen obligatorio de pensiones</v>
      </c>
      <c r="I58" s="192">
        <v>2861073.69</v>
      </c>
      <c r="J58" s="215">
        <f>+Hoja4!C44</f>
        <v>79141.77</v>
      </c>
      <c r="K58" s="192"/>
      <c r="L58" s="194">
        <f>+I58+J58-K58</f>
        <v>2940215.46</v>
      </c>
      <c r="M58" s="75"/>
      <c r="P58" s="28"/>
      <c r="Q58" s="28"/>
    </row>
    <row r="59" spans="1:17" ht="12.75">
      <c r="A59" s="199"/>
      <c r="B59" s="198"/>
      <c r="C59" s="198"/>
      <c r="D59" s="198"/>
      <c r="E59" s="198"/>
      <c r="F59" s="198"/>
      <c r="G59" s="198"/>
      <c r="H59" s="191"/>
      <c r="I59" s="192"/>
      <c r="J59" s="215"/>
      <c r="K59" s="192"/>
      <c r="L59" s="194"/>
      <c r="M59" s="75"/>
      <c r="P59" s="28"/>
      <c r="Q59" s="28"/>
    </row>
    <row r="60" spans="1:17" ht="25.5">
      <c r="A60" s="199">
        <v>2</v>
      </c>
      <c r="B60" s="198">
        <v>23</v>
      </c>
      <c r="C60" s="198"/>
      <c r="D60" s="198">
        <v>0</v>
      </c>
      <c r="E60" s="198">
        <v>5</v>
      </c>
      <c r="F60" s="198">
        <v>3</v>
      </c>
      <c r="G60" s="198"/>
      <c r="H60" s="191" t="str">
        <f>+Hoja4!A45</f>
        <v>Aporte patronal al Fondo de Capitalización Laboral</v>
      </c>
      <c r="I60" s="192">
        <v>5722147.54</v>
      </c>
      <c r="J60" s="215">
        <f>+Hoja4!C45</f>
        <v>158283.54</v>
      </c>
      <c r="K60" s="192"/>
      <c r="L60" s="194">
        <f>+I60+J60-K60</f>
        <v>5880431.08</v>
      </c>
      <c r="M60" s="75"/>
      <c r="P60" s="28"/>
      <c r="Q60" s="28"/>
    </row>
    <row r="61" spans="1:17" ht="12.75">
      <c r="A61" s="199"/>
      <c r="B61" s="198"/>
      <c r="C61" s="198"/>
      <c r="D61" s="198"/>
      <c r="E61" s="198"/>
      <c r="F61" s="198"/>
      <c r="G61" s="198"/>
      <c r="H61" s="191"/>
      <c r="I61" s="192"/>
      <c r="J61" s="215"/>
      <c r="K61" s="192"/>
      <c r="L61" s="194"/>
      <c r="M61" s="75"/>
      <c r="P61" s="28"/>
      <c r="Q61" s="28"/>
    </row>
    <row r="62" spans="1:17" ht="25.5">
      <c r="A62" s="199">
        <v>2</v>
      </c>
      <c r="B62" s="198">
        <v>23</v>
      </c>
      <c r="C62" s="198"/>
      <c r="D62" s="198">
        <v>0</v>
      </c>
      <c r="E62" s="198">
        <v>5</v>
      </c>
      <c r="F62" s="198">
        <v>5</v>
      </c>
      <c r="G62" s="198"/>
      <c r="H62" s="191" t="str">
        <f>+Hoja4!A46</f>
        <v>Contrib. Patronal Otros Fondos Adm. Por entes Privados</v>
      </c>
      <c r="I62" s="192">
        <v>17541009.12</v>
      </c>
      <c r="J62" s="215">
        <f>+Hoja4!C46</f>
        <v>263805.92</v>
      </c>
      <c r="K62" s="192"/>
      <c r="L62" s="194">
        <f>+I62+J62-K62</f>
        <v>17804815.040000003</v>
      </c>
      <c r="M62" s="75"/>
      <c r="P62" s="28"/>
      <c r="Q62" s="28"/>
    </row>
    <row r="63" spans="1:17" ht="12.75">
      <c r="A63" s="199"/>
      <c r="B63" s="198"/>
      <c r="C63" s="198"/>
      <c r="D63" s="198"/>
      <c r="E63" s="198"/>
      <c r="F63" s="198"/>
      <c r="G63" s="198"/>
      <c r="H63" s="191"/>
      <c r="I63" s="192"/>
      <c r="J63" s="215"/>
      <c r="K63" s="192"/>
      <c r="L63" s="194"/>
      <c r="M63" s="75"/>
      <c r="P63" s="28"/>
      <c r="Q63" s="28"/>
    </row>
    <row r="64" spans="1:17" ht="12.75">
      <c r="A64" s="199">
        <v>2</v>
      </c>
      <c r="B64" s="198">
        <v>23</v>
      </c>
      <c r="C64" s="198"/>
      <c r="D64" s="198">
        <v>1</v>
      </c>
      <c r="E64" s="198">
        <v>7</v>
      </c>
      <c r="F64" s="198">
        <v>1</v>
      </c>
      <c r="G64" s="198"/>
      <c r="H64" s="191" t="str">
        <f>+Hoja4!E38</f>
        <v>Actividades de Capacitación</v>
      </c>
      <c r="I64" s="192">
        <v>7617396.43</v>
      </c>
      <c r="J64" s="215"/>
      <c r="K64" s="192">
        <f>+Hoja4!G38</f>
        <v>7000000</v>
      </c>
      <c r="L64" s="194">
        <f>+I64+J64-K64</f>
        <v>617396.4299999997</v>
      </c>
      <c r="M64" s="75"/>
      <c r="P64" s="28"/>
      <c r="Q64" s="28"/>
    </row>
    <row r="65" spans="1:17" ht="12.75">
      <c r="A65" s="199"/>
      <c r="B65" s="198"/>
      <c r="C65" s="198"/>
      <c r="D65" s="198"/>
      <c r="E65" s="198"/>
      <c r="F65" s="198"/>
      <c r="G65" s="198"/>
      <c r="H65" s="191"/>
      <c r="I65" s="192"/>
      <c r="J65" s="215"/>
      <c r="K65" s="192"/>
      <c r="L65" s="194"/>
      <c r="M65" s="75"/>
      <c r="P65" s="28"/>
      <c r="Q65" s="28"/>
    </row>
    <row r="66" spans="1:17" ht="12.75">
      <c r="A66" s="199">
        <v>3</v>
      </c>
      <c r="B66" s="198">
        <v>2</v>
      </c>
      <c r="C66" s="198">
        <v>1</v>
      </c>
      <c r="D66" s="198">
        <v>2</v>
      </c>
      <c r="E66" s="198">
        <v>1</v>
      </c>
      <c r="F66" s="198">
        <v>1</v>
      </c>
      <c r="G66" s="198"/>
      <c r="H66" s="191" t="str">
        <f>+Hoja4!A59</f>
        <v>Combustibles y Lubricantes</v>
      </c>
      <c r="I66" s="192">
        <v>2363355</v>
      </c>
      <c r="J66" s="215">
        <f>+Hoja4!C59</f>
        <v>8000000</v>
      </c>
      <c r="K66" s="192"/>
      <c r="L66" s="194">
        <f>+I66+J66-K66</f>
        <v>10363355</v>
      </c>
      <c r="M66" s="75"/>
      <c r="P66" s="28"/>
      <c r="Q66" s="28"/>
    </row>
    <row r="67" spans="1:17" ht="12.75">
      <c r="A67" s="199"/>
      <c r="B67" s="198"/>
      <c r="C67" s="198"/>
      <c r="D67" s="198"/>
      <c r="E67" s="198"/>
      <c r="F67" s="198"/>
      <c r="G67" s="198"/>
      <c r="H67" s="191"/>
      <c r="I67" s="192"/>
      <c r="J67" s="215"/>
      <c r="K67" s="192"/>
      <c r="L67" s="194"/>
      <c r="M67" s="75"/>
      <c r="P67" s="28"/>
      <c r="Q67" s="28"/>
    </row>
    <row r="68" spans="1:17" ht="12.75">
      <c r="A68" s="199">
        <v>3</v>
      </c>
      <c r="B68" s="198">
        <v>2</v>
      </c>
      <c r="C68" s="198">
        <v>1</v>
      </c>
      <c r="D68" s="198">
        <v>2</v>
      </c>
      <c r="E68" s="198">
        <v>4</v>
      </c>
      <c r="F68" s="198">
        <v>2</v>
      </c>
      <c r="G68" s="198"/>
      <c r="H68" s="191" t="str">
        <f>+Hoja4!E59</f>
        <v>Repuestos y Accesorios</v>
      </c>
      <c r="I68" s="192">
        <v>16512662.87</v>
      </c>
      <c r="J68" s="215"/>
      <c r="K68" s="192">
        <f>+Hoja4!G59</f>
        <v>8000000</v>
      </c>
      <c r="L68" s="194">
        <f>+I68+J68-K68</f>
        <v>8512662.87</v>
      </c>
      <c r="M68" s="75"/>
      <c r="P68" s="28"/>
      <c r="Q68" s="28"/>
    </row>
    <row r="69" spans="1:17" ht="12.75">
      <c r="A69" s="199"/>
      <c r="B69" s="198"/>
      <c r="C69" s="198"/>
      <c r="D69" s="198"/>
      <c r="E69" s="198"/>
      <c r="F69" s="198"/>
      <c r="G69" s="198"/>
      <c r="H69" s="191"/>
      <c r="I69" s="192"/>
      <c r="J69" s="215"/>
      <c r="K69" s="192"/>
      <c r="L69" s="194"/>
      <c r="M69" s="75"/>
      <c r="P69" s="28"/>
      <c r="Q69" s="28"/>
    </row>
    <row r="70" spans="1:17" ht="12.75">
      <c r="A70" s="199">
        <v>3</v>
      </c>
      <c r="B70" s="198">
        <v>5</v>
      </c>
      <c r="C70" s="198">
        <v>25</v>
      </c>
      <c r="D70" s="198">
        <v>5</v>
      </c>
      <c r="E70" s="198">
        <v>2</v>
      </c>
      <c r="F70" s="198">
        <v>7</v>
      </c>
      <c r="G70" s="198"/>
      <c r="H70" s="191" t="str">
        <f>+Hoja4!A51</f>
        <v>Instalaciones</v>
      </c>
      <c r="I70" s="192">
        <v>25000000</v>
      </c>
      <c r="J70" s="215">
        <f>+Hoja4!C51</f>
        <v>121000000</v>
      </c>
      <c r="K70" s="192"/>
      <c r="L70" s="194">
        <f>+I70+J70-K70</f>
        <v>146000000</v>
      </c>
      <c r="M70" s="75"/>
      <c r="P70" s="28"/>
      <c r="Q70" s="28"/>
    </row>
    <row r="71" spans="1:17" ht="12.75">
      <c r="A71" s="199"/>
      <c r="B71" s="198"/>
      <c r="C71" s="198"/>
      <c r="D71" s="198"/>
      <c r="E71" s="198"/>
      <c r="F71" s="198"/>
      <c r="G71" s="198"/>
      <c r="H71" s="191"/>
      <c r="I71" s="192"/>
      <c r="J71" s="215"/>
      <c r="K71" s="192"/>
      <c r="L71" s="194"/>
      <c r="M71" s="75"/>
      <c r="P71" s="28"/>
      <c r="Q71" s="28"/>
    </row>
    <row r="72" spans="1:17" ht="12.75">
      <c r="A72" s="199">
        <v>3</v>
      </c>
      <c r="B72" s="198">
        <v>6</v>
      </c>
      <c r="C72" s="198">
        <v>1</v>
      </c>
      <c r="D72" s="198">
        <v>1</v>
      </c>
      <c r="E72" s="198">
        <v>4</v>
      </c>
      <c r="F72" s="198">
        <v>3</v>
      </c>
      <c r="G72" s="198"/>
      <c r="H72" s="191" t="str">
        <f>+Hoja4!A64</f>
        <v>Servicios de Ingenieria </v>
      </c>
      <c r="I72" s="192">
        <v>5880000</v>
      </c>
      <c r="J72" s="215">
        <f>+Hoja4!C64</f>
        <v>18042490</v>
      </c>
      <c r="K72" s="192"/>
      <c r="L72" s="194">
        <f>+I72+J72-K72</f>
        <v>23922490</v>
      </c>
      <c r="M72" s="75"/>
      <c r="P72" s="28"/>
      <c r="Q72" s="28"/>
    </row>
    <row r="73" spans="1:17" ht="12.75">
      <c r="A73" s="199"/>
      <c r="B73" s="198"/>
      <c r="C73" s="198"/>
      <c r="D73" s="198"/>
      <c r="E73" s="198"/>
      <c r="F73" s="198"/>
      <c r="G73" s="198"/>
      <c r="H73" s="191"/>
      <c r="I73" s="192"/>
      <c r="J73" s="215"/>
      <c r="K73" s="192"/>
      <c r="L73" s="194"/>
      <c r="M73" s="75"/>
      <c r="P73" s="28"/>
      <c r="Q73" s="28"/>
    </row>
    <row r="74" spans="1:17" ht="12.75">
      <c r="A74" s="199">
        <v>3</v>
      </c>
      <c r="B74" s="198">
        <v>6</v>
      </c>
      <c r="C74" s="198">
        <v>4</v>
      </c>
      <c r="D74" s="198">
        <v>1</v>
      </c>
      <c r="E74" s="198">
        <v>4</v>
      </c>
      <c r="F74" s="198">
        <v>6</v>
      </c>
      <c r="G74" s="198"/>
      <c r="H74" s="191" t="str">
        <f>+Hoja4!A28</f>
        <v>Servicios Generales </v>
      </c>
      <c r="I74" s="192">
        <v>50015295.38</v>
      </c>
      <c r="J74" s="215">
        <f>+Hoja4!C28</f>
        <v>29000000</v>
      </c>
      <c r="K74" s="192"/>
      <c r="L74" s="194">
        <f>+I74+J74-K74</f>
        <v>79015295.38</v>
      </c>
      <c r="M74" s="75"/>
      <c r="P74" s="28"/>
      <c r="Q74" s="28"/>
    </row>
    <row r="75" spans="1:17" ht="12.75">
      <c r="A75" s="199"/>
      <c r="B75" s="198"/>
      <c r="C75" s="198"/>
      <c r="D75" s="198"/>
      <c r="E75" s="198"/>
      <c r="F75" s="198"/>
      <c r="G75" s="198"/>
      <c r="H75" s="191"/>
      <c r="I75" s="192"/>
      <c r="J75" s="215"/>
      <c r="K75" s="192"/>
      <c r="L75" s="194"/>
      <c r="M75" s="75"/>
      <c r="P75" s="28"/>
      <c r="Q75" s="28"/>
    </row>
    <row r="76" spans="1:17" ht="12.75">
      <c r="A76" s="199">
        <v>3</v>
      </c>
      <c r="B76" s="198">
        <v>6</v>
      </c>
      <c r="C76" s="198">
        <v>59</v>
      </c>
      <c r="D76" s="198">
        <v>5</v>
      </c>
      <c r="E76" s="198">
        <v>2</v>
      </c>
      <c r="F76" s="198">
        <v>99</v>
      </c>
      <c r="G76" s="198"/>
      <c r="H76" s="191" t="str">
        <f>+Hoja4!A70</f>
        <v>Otras Construcciones, Adiciones y Mejoras</v>
      </c>
      <c r="I76" s="192">
        <v>0</v>
      </c>
      <c r="J76" s="215">
        <f>+Hoja4!C70</f>
        <v>2905000</v>
      </c>
      <c r="K76" s="192"/>
      <c r="L76" s="194">
        <f>+I76+J76-K76</f>
        <v>2905000</v>
      </c>
      <c r="M76" s="75"/>
      <c r="P76" s="28"/>
      <c r="Q76" s="28"/>
    </row>
    <row r="77" spans="1:17" ht="12.75">
      <c r="A77" s="199"/>
      <c r="B77" s="198"/>
      <c r="C77" s="198"/>
      <c r="D77" s="198"/>
      <c r="E77" s="198"/>
      <c r="F77" s="198"/>
      <c r="G77" s="198"/>
      <c r="H77" s="191"/>
      <c r="I77" s="192"/>
      <c r="J77" s="215"/>
      <c r="K77" s="192"/>
      <c r="L77" s="194"/>
      <c r="M77" s="75"/>
      <c r="P77" s="28"/>
      <c r="Q77" s="28"/>
    </row>
    <row r="78" spans="1:17" ht="13.5" thickBot="1">
      <c r="A78" s="216"/>
      <c r="B78" s="217"/>
      <c r="C78" s="217"/>
      <c r="D78" s="217"/>
      <c r="E78" s="217"/>
      <c r="F78" s="217"/>
      <c r="G78" s="217"/>
      <c r="H78" s="191"/>
      <c r="I78" s="215"/>
      <c r="J78" s="215"/>
      <c r="K78" s="192"/>
      <c r="L78" s="194"/>
      <c r="M78" s="75"/>
      <c r="P78" s="28"/>
      <c r="Q78" s="28"/>
    </row>
    <row r="79" spans="1:27" ht="13.5" thickBot="1">
      <c r="A79" s="189" t="s">
        <v>16</v>
      </c>
      <c r="B79" s="190"/>
      <c r="C79" s="190"/>
      <c r="D79" s="190"/>
      <c r="E79" s="190"/>
      <c r="F79" s="190"/>
      <c r="G79" s="190"/>
      <c r="H79" s="31"/>
      <c r="I79" s="26"/>
      <c r="J79" s="50">
        <f>SUM(J6:J77)</f>
        <v>239890731.09</v>
      </c>
      <c r="K79" s="50">
        <f>SUM(K6:K78)</f>
        <v>239890731.09</v>
      </c>
      <c r="L79" s="193"/>
      <c r="M79" s="75">
        <f>+I79+J79-K79</f>
        <v>0</v>
      </c>
      <c r="N79" s="17"/>
      <c r="O79" s="17"/>
      <c r="P79" s="32"/>
      <c r="Q79" s="32"/>
      <c r="R79" s="17"/>
      <c r="S79" s="17"/>
      <c r="T79" s="17"/>
      <c r="U79" s="17"/>
      <c r="V79" s="17"/>
      <c r="W79" s="17"/>
      <c r="X79" s="17"/>
      <c r="Y79" s="17"/>
      <c r="Z79" s="17"/>
      <c r="AA79" s="17" t="e">
        <f>SUM(#REF!)</f>
        <v>#REF!</v>
      </c>
    </row>
    <row r="80" spans="1:12" ht="12.75">
      <c r="A80" s="200"/>
      <c r="B80" s="201"/>
      <c r="C80" s="201"/>
      <c r="D80" s="201"/>
      <c r="E80" s="201" t="s">
        <v>6</v>
      </c>
      <c r="F80" s="201"/>
      <c r="G80" s="201"/>
      <c r="H80" s="27"/>
      <c r="I80" s="14"/>
      <c r="J80" s="99" t="s">
        <v>6</v>
      </c>
      <c r="K80" s="99"/>
      <c r="L80" s="195">
        <f>+Hoja4!H74-Hoja3!K79</f>
        <v>0</v>
      </c>
    </row>
    <row r="81" spans="1:15" ht="13.5" thickBot="1">
      <c r="A81" s="210" t="s">
        <v>108</v>
      </c>
      <c r="B81" s="202"/>
      <c r="C81" s="202"/>
      <c r="D81" s="202"/>
      <c r="E81" s="202"/>
      <c r="F81" s="202"/>
      <c r="G81" s="202"/>
      <c r="H81" s="43"/>
      <c r="I81" s="33"/>
      <c r="J81" s="106"/>
      <c r="K81" s="106"/>
      <c r="L81" s="196"/>
      <c r="N81" s="75"/>
      <c r="O81" s="75"/>
    </row>
    <row r="82" ht="12.75">
      <c r="H82" s="34"/>
    </row>
    <row r="83" spans="8:17" ht="12.75">
      <c r="H83" s="34"/>
      <c r="J83" s="17">
        <f>+Hoja4!D74-Hoja3!J79</f>
        <v>0</v>
      </c>
      <c r="N83" s="16"/>
      <c r="O83" s="16"/>
      <c r="Q83" s="36"/>
    </row>
    <row r="84" ht="12.75">
      <c r="H84" s="34"/>
    </row>
    <row r="85" ht="12.75">
      <c r="H85" s="34"/>
    </row>
    <row r="86" spans="8:17" ht="12.75">
      <c r="H86" s="34"/>
      <c r="J86" s="16"/>
      <c r="K86" s="16"/>
      <c r="N86" s="16"/>
      <c r="P86" s="11"/>
      <c r="Q86" s="11"/>
    </row>
    <row r="87" spans="8:17" ht="12.75">
      <c r="H87" s="34"/>
      <c r="P87" s="11"/>
      <c r="Q87" s="11"/>
    </row>
  </sheetData>
  <sheetProtection/>
  <autoFilter ref="A4:L4"/>
  <mergeCells count="3">
    <mergeCell ref="A1:L1"/>
    <mergeCell ref="A3:L3"/>
    <mergeCell ref="A2:L2"/>
  </mergeCells>
  <printOptions horizontalCentered="1"/>
  <pageMargins left="0.5118110236220472" right="0.4330708661417323" top="0.5905511811023623" bottom="0.5905511811023623" header="0" footer="0"/>
  <pageSetup horizontalDpi="300" verticalDpi="3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38"/>
  <sheetViews>
    <sheetView zoomScale="80" zoomScaleNormal="80" zoomScaleSheetLayoutView="75" zoomScalePageLayoutView="0" workbookViewId="0" topLeftCell="A1">
      <selection activeCell="A2" sqref="A2:H2"/>
    </sheetView>
  </sheetViews>
  <sheetFormatPr defaultColWidth="11.421875" defaultRowHeight="12.75"/>
  <cols>
    <col min="1" max="1" width="66.8515625" style="11" customWidth="1"/>
    <col min="2" max="2" width="23.57421875" style="11" bestFit="1" customWidth="1"/>
    <col min="3" max="3" width="18.00390625" style="11" customWidth="1"/>
    <col min="4" max="4" width="20.57421875" style="15" bestFit="1" customWidth="1"/>
    <col min="5" max="5" width="58.57421875" style="11" bestFit="1" customWidth="1"/>
    <col min="6" max="6" width="20.57421875" style="48" customWidth="1"/>
    <col min="7" max="7" width="19.421875" style="17" bestFit="1" customWidth="1"/>
    <col min="8" max="8" width="20.57421875" style="11" bestFit="1" customWidth="1"/>
    <col min="9" max="9" width="11.421875" style="9" customWidth="1"/>
    <col min="10" max="10" width="13.00390625" style="9" bestFit="1" customWidth="1"/>
    <col min="11" max="43" width="11.421875" style="9" customWidth="1"/>
    <col min="44" max="16384" width="11.421875" style="11" customWidth="1"/>
  </cols>
  <sheetData>
    <row r="1" spans="1:8" ht="15" customHeight="1">
      <c r="A1" s="252" t="s">
        <v>189</v>
      </c>
      <c r="B1" s="253"/>
      <c r="C1" s="253"/>
      <c r="D1" s="253"/>
      <c r="E1" s="253"/>
      <c r="F1" s="253"/>
      <c r="G1" s="253"/>
      <c r="H1" s="254"/>
    </row>
    <row r="2" spans="1:8" ht="13.5" thickBot="1">
      <c r="A2" s="258"/>
      <c r="B2" s="259"/>
      <c r="C2" s="259"/>
      <c r="D2" s="259"/>
      <c r="E2" s="259"/>
      <c r="F2" s="259"/>
      <c r="G2" s="259"/>
      <c r="H2" s="260"/>
    </row>
    <row r="3" spans="1:8" ht="13.5" thickBot="1">
      <c r="A3" s="255" t="s">
        <v>21</v>
      </c>
      <c r="B3" s="256"/>
      <c r="C3" s="256"/>
      <c r="D3" s="257"/>
      <c r="E3" s="255" t="s">
        <v>20</v>
      </c>
      <c r="F3" s="256"/>
      <c r="G3" s="256"/>
      <c r="H3" s="257"/>
    </row>
    <row r="4" spans="1:8" s="9" customFormat="1" ht="12.75">
      <c r="A4" s="38" t="s">
        <v>35</v>
      </c>
      <c r="B4" s="27"/>
      <c r="C4" s="23"/>
      <c r="D4" s="39"/>
      <c r="E4" s="8" t="s">
        <v>35</v>
      </c>
      <c r="F4" s="27"/>
      <c r="G4" s="23"/>
      <c r="H4" s="39"/>
    </row>
    <row r="5" spans="1:8" s="9" customFormat="1" ht="12.75">
      <c r="A5" s="38" t="s">
        <v>125</v>
      </c>
      <c r="B5" s="27"/>
      <c r="C5" s="23"/>
      <c r="D5" s="39">
        <f>SUM(C6:C14)</f>
        <v>30143241.09</v>
      </c>
      <c r="E5" s="49" t="s">
        <v>126</v>
      </c>
      <c r="F5" s="27" t="s">
        <v>127</v>
      </c>
      <c r="G5" s="175">
        <v>30143241.09</v>
      </c>
      <c r="H5" s="39">
        <f>SUM(G5:G12)</f>
        <v>30143241.09</v>
      </c>
    </row>
    <row r="6" spans="1:8" s="9" customFormat="1" ht="12.75">
      <c r="A6" s="49" t="s">
        <v>132</v>
      </c>
      <c r="B6" s="27" t="s">
        <v>133</v>
      </c>
      <c r="C6" s="23">
        <v>21000000</v>
      </c>
      <c r="D6" s="39"/>
      <c r="E6" s="49"/>
      <c r="F6" s="27"/>
      <c r="G6" s="23"/>
      <c r="H6" s="39"/>
    </row>
    <row r="7" spans="1:8" s="9" customFormat="1" ht="12.75">
      <c r="A7" s="49" t="s">
        <v>136</v>
      </c>
      <c r="B7" s="27" t="s">
        <v>137</v>
      </c>
      <c r="C7" s="23">
        <v>1893317.43</v>
      </c>
      <c r="D7" s="39"/>
      <c r="E7" s="49"/>
      <c r="F7" s="27"/>
      <c r="G7" s="23"/>
      <c r="H7" s="39"/>
    </row>
    <row r="8" spans="1:8" s="9" customFormat="1" ht="12.75">
      <c r="A8" s="49" t="s">
        <v>134</v>
      </c>
      <c r="B8" s="27" t="s">
        <v>135</v>
      </c>
      <c r="C8" s="23">
        <v>1719900</v>
      </c>
      <c r="D8" s="39"/>
      <c r="E8" s="49"/>
      <c r="F8" s="27"/>
      <c r="G8" s="23"/>
      <c r="H8" s="39"/>
    </row>
    <row r="9" spans="1:8" s="9" customFormat="1" ht="12.75">
      <c r="A9" s="49" t="s">
        <v>115</v>
      </c>
      <c r="B9" s="27" t="s">
        <v>120</v>
      </c>
      <c r="C9" s="23">
        <v>2101590.75</v>
      </c>
      <c r="D9" s="39"/>
      <c r="E9" s="49"/>
      <c r="F9" s="27"/>
      <c r="G9" s="23"/>
      <c r="H9" s="39"/>
    </row>
    <row r="10" spans="1:8" s="9" customFormat="1" ht="12.75">
      <c r="A10" s="49" t="s">
        <v>116</v>
      </c>
      <c r="B10" s="27" t="s">
        <v>121</v>
      </c>
      <c r="C10" s="23">
        <v>113599.5</v>
      </c>
      <c r="D10" s="39"/>
      <c r="E10" s="49"/>
      <c r="F10" s="27"/>
      <c r="G10" s="23"/>
      <c r="H10" s="39"/>
    </row>
    <row r="11" spans="1:8" s="9" customFormat="1" ht="12.75">
      <c r="A11" s="49" t="s">
        <v>117</v>
      </c>
      <c r="B11" s="27" t="s">
        <v>122</v>
      </c>
      <c r="C11" s="23">
        <v>1156442.91</v>
      </c>
      <c r="D11" s="39"/>
      <c r="E11" s="49"/>
      <c r="F11" s="27"/>
      <c r="G11" s="23"/>
      <c r="H11" s="39"/>
    </row>
    <row r="12" spans="1:8" s="9" customFormat="1" ht="12.75">
      <c r="A12" s="49" t="s">
        <v>118</v>
      </c>
      <c r="B12" s="27" t="s">
        <v>123</v>
      </c>
      <c r="C12" s="23">
        <v>340798.5</v>
      </c>
      <c r="D12" s="39"/>
      <c r="E12" s="49"/>
      <c r="F12" s="27"/>
      <c r="G12" s="23"/>
      <c r="H12" s="39"/>
    </row>
    <row r="13" spans="1:8" s="9" customFormat="1" ht="12.75">
      <c r="A13" s="49" t="s">
        <v>119</v>
      </c>
      <c r="B13" s="27" t="s">
        <v>124</v>
      </c>
      <c r="C13" s="23">
        <v>681597</v>
      </c>
      <c r="D13" s="39"/>
      <c r="E13" s="49"/>
      <c r="F13" s="27"/>
      <c r="G13" s="23"/>
      <c r="H13" s="39"/>
    </row>
    <row r="14" spans="1:8" s="9" customFormat="1" ht="12.75">
      <c r="A14" s="49" t="s">
        <v>138</v>
      </c>
      <c r="B14" s="27" t="s">
        <v>139</v>
      </c>
      <c r="C14" s="23">
        <v>1135995</v>
      </c>
      <c r="D14" s="39"/>
      <c r="E14" s="49"/>
      <c r="F14" s="27"/>
      <c r="G14" s="23"/>
      <c r="H14" s="39"/>
    </row>
    <row r="15" spans="1:8" s="9" customFormat="1" ht="13.5" thickBot="1">
      <c r="A15" s="49"/>
      <c r="B15" s="27"/>
      <c r="C15" s="23"/>
      <c r="D15" s="39"/>
      <c r="E15" s="49"/>
      <c r="F15" s="27"/>
      <c r="G15" s="23"/>
      <c r="H15" s="39"/>
    </row>
    <row r="16" spans="1:8" s="9" customFormat="1" ht="13.5" thickBot="1">
      <c r="A16" s="30" t="s">
        <v>16</v>
      </c>
      <c r="B16" s="40"/>
      <c r="C16" s="41"/>
      <c r="D16" s="42">
        <f>SUM(D5:D15)</f>
        <v>30143241.09</v>
      </c>
      <c r="E16" s="170">
        <f>+D16-H16</f>
        <v>0</v>
      </c>
      <c r="F16" s="98"/>
      <c r="G16" s="41"/>
      <c r="H16" s="42">
        <f>SUM(H5:H15)</f>
        <v>30143241.09</v>
      </c>
    </row>
    <row r="17" spans="1:8" s="9" customFormat="1" ht="12.75">
      <c r="A17" s="38"/>
      <c r="B17" s="27"/>
      <c r="C17" s="23"/>
      <c r="D17" s="39"/>
      <c r="E17" s="8"/>
      <c r="F17" s="27"/>
      <c r="G17" s="23"/>
      <c r="H17" s="39"/>
    </row>
    <row r="18" spans="1:8" s="9" customFormat="1" ht="12.75">
      <c r="A18" s="38" t="s">
        <v>180</v>
      </c>
      <c r="B18" s="27"/>
      <c r="C18" s="23"/>
      <c r="D18" s="39">
        <f>SUM(C19:C19)</f>
        <v>3300000</v>
      </c>
      <c r="E18" s="38" t="s">
        <v>180</v>
      </c>
      <c r="F18" s="27"/>
      <c r="G18" s="23"/>
      <c r="H18" s="39">
        <f>SUM(G19:G19)</f>
        <v>3300000</v>
      </c>
    </row>
    <row r="19" spans="1:8" s="9" customFormat="1" ht="12.75">
      <c r="A19" s="49" t="s">
        <v>181</v>
      </c>
      <c r="B19" s="27" t="s">
        <v>182</v>
      </c>
      <c r="C19" s="23">
        <v>3300000</v>
      </c>
      <c r="D19" s="39"/>
      <c r="E19" s="49" t="s">
        <v>183</v>
      </c>
      <c r="F19" s="27" t="s">
        <v>184</v>
      </c>
      <c r="G19" s="23">
        <v>3300000</v>
      </c>
      <c r="H19" s="39"/>
    </row>
    <row r="20" spans="1:8" s="9" customFormat="1" ht="13.5" thickBot="1">
      <c r="A20" s="181"/>
      <c r="B20" s="27"/>
      <c r="C20" s="23"/>
      <c r="D20" s="39"/>
      <c r="E20" s="27"/>
      <c r="F20" s="27"/>
      <c r="G20" s="23"/>
      <c r="H20" s="39"/>
    </row>
    <row r="21" spans="1:8" s="9" customFormat="1" ht="13.5" thickBot="1">
      <c r="A21" s="30" t="s">
        <v>16</v>
      </c>
      <c r="B21" s="40"/>
      <c r="C21" s="41"/>
      <c r="D21" s="42">
        <f>SUM(D18:D19)</f>
        <v>3300000</v>
      </c>
      <c r="E21" s="170">
        <f>+D21-H21</f>
        <v>0</v>
      </c>
      <c r="F21" s="98"/>
      <c r="G21" s="41"/>
      <c r="H21" s="42">
        <f>+H18</f>
        <v>3300000</v>
      </c>
    </row>
    <row r="22" spans="1:8" s="9" customFormat="1" ht="12.75">
      <c r="A22" s="38"/>
      <c r="B22" s="27"/>
      <c r="C22" s="23"/>
      <c r="D22" s="39"/>
      <c r="E22" s="8"/>
      <c r="F22" s="27"/>
      <c r="G22" s="23"/>
      <c r="H22" s="39"/>
    </row>
    <row r="23" spans="1:8" s="9" customFormat="1" ht="12.75">
      <c r="A23" s="38" t="s">
        <v>107</v>
      </c>
      <c r="B23" s="27"/>
      <c r="C23" s="23"/>
      <c r="D23" s="39">
        <f>SUM(C24:C25)</f>
        <v>8500000</v>
      </c>
      <c r="E23" s="38" t="s">
        <v>107</v>
      </c>
      <c r="F23" s="27"/>
      <c r="G23" s="23"/>
      <c r="H23" s="39">
        <f>SUM(G24:G27)</f>
        <v>37500000</v>
      </c>
    </row>
    <row r="24" spans="1:8" s="9" customFormat="1" ht="12.75">
      <c r="A24" s="49" t="s">
        <v>140</v>
      </c>
      <c r="B24" s="27" t="s">
        <v>141</v>
      </c>
      <c r="C24" s="23">
        <v>5000000</v>
      </c>
      <c r="D24" s="39"/>
      <c r="E24" s="49" t="s">
        <v>142</v>
      </c>
      <c r="F24" s="27" t="s">
        <v>143</v>
      </c>
      <c r="G24" s="23">
        <v>37500000</v>
      </c>
      <c r="H24" s="39"/>
    </row>
    <row r="25" spans="1:8" s="9" customFormat="1" ht="12.75">
      <c r="A25" s="49" t="s">
        <v>145</v>
      </c>
      <c r="B25" s="27" t="s">
        <v>146</v>
      </c>
      <c r="C25" s="23">
        <v>3500000</v>
      </c>
      <c r="D25" s="39"/>
      <c r="E25" s="49"/>
      <c r="F25" s="27"/>
      <c r="G25" s="23"/>
      <c r="H25" s="39"/>
    </row>
    <row r="26" spans="1:8" s="9" customFormat="1" ht="12.75">
      <c r="A26" s="49"/>
      <c r="B26" s="27"/>
      <c r="C26" s="23"/>
      <c r="D26" s="39"/>
      <c r="E26" s="49"/>
      <c r="F26" s="27"/>
      <c r="G26" s="23"/>
      <c r="H26" s="39"/>
    </row>
    <row r="27" spans="1:8" s="9" customFormat="1" ht="15">
      <c r="A27" s="212" t="s">
        <v>114</v>
      </c>
      <c r="B27" s="27"/>
      <c r="C27" s="23"/>
      <c r="D27" s="39">
        <f>+C28</f>
        <v>29000000</v>
      </c>
      <c r="E27" s="49"/>
      <c r="F27" s="27"/>
      <c r="G27" s="23"/>
      <c r="H27" s="39"/>
    </row>
    <row r="28" spans="1:8" s="9" customFormat="1" ht="12.75">
      <c r="A28" s="49" t="s">
        <v>145</v>
      </c>
      <c r="B28" s="27" t="s">
        <v>147</v>
      </c>
      <c r="C28" s="23">
        <v>29000000</v>
      </c>
      <c r="D28" s="39"/>
      <c r="E28" s="27"/>
      <c r="F28" s="27"/>
      <c r="G28" s="23"/>
      <c r="H28" s="39"/>
    </row>
    <row r="29" spans="1:8" s="9" customFormat="1" ht="13.5" thickBot="1">
      <c r="A29" s="181"/>
      <c r="B29" s="27"/>
      <c r="C29" s="23"/>
      <c r="D29" s="39"/>
      <c r="E29" s="27"/>
      <c r="F29" s="27"/>
      <c r="G29" s="23"/>
      <c r="H29" s="39"/>
    </row>
    <row r="30" spans="1:8" s="9" customFormat="1" ht="13.5" thickBot="1">
      <c r="A30" s="30" t="s">
        <v>16</v>
      </c>
      <c r="B30" s="40"/>
      <c r="C30" s="41"/>
      <c r="D30" s="42">
        <f>SUM(D23:D28)</f>
        <v>37500000</v>
      </c>
      <c r="E30" s="170">
        <f>+D30-H30</f>
        <v>0</v>
      </c>
      <c r="F30" s="98"/>
      <c r="G30" s="41"/>
      <c r="H30" s="42">
        <f>+H23</f>
        <v>37500000</v>
      </c>
    </row>
    <row r="31" spans="1:8" s="9" customFormat="1" ht="12.75">
      <c r="A31" s="38"/>
      <c r="B31" s="27"/>
      <c r="C31" s="23"/>
      <c r="D31" s="39"/>
      <c r="E31" s="8"/>
      <c r="F31" s="27"/>
      <c r="G31" s="23"/>
      <c r="H31" s="39"/>
    </row>
    <row r="32" spans="1:8" s="9" customFormat="1" ht="12.75">
      <c r="A32" s="38" t="s">
        <v>148</v>
      </c>
      <c r="B32" s="27"/>
      <c r="C32" s="23"/>
      <c r="D32" s="213">
        <f>+C33</f>
        <v>12000000</v>
      </c>
      <c r="E32" s="8" t="s">
        <v>35</v>
      </c>
      <c r="F32" s="27"/>
      <c r="G32" s="23"/>
      <c r="H32" s="39">
        <f>SUM(G33:G34)</f>
        <v>12000000</v>
      </c>
    </row>
    <row r="33" spans="1:8" s="9" customFormat="1" ht="12.75">
      <c r="A33" s="49" t="s">
        <v>142</v>
      </c>
      <c r="B33" s="27" t="s">
        <v>149</v>
      </c>
      <c r="C33" s="23">
        <v>12000000</v>
      </c>
      <c r="D33" s="39"/>
      <c r="E33" s="49" t="s">
        <v>138</v>
      </c>
      <c r="F33" s="27" t="s">
        <v>139</v>
      </c>
      <c r="G33" s="23">
        <v>12000000</v>
      </c>
      <c r="H33" s="39"/>
    </row>
    <row r="34" spans="1:8" s="9" customFormat="1" ht="13.5" thickBot="1">
      <c r="A34" s="49"/>
      <c r="B34" s="27"/>
      <c r="C34" s="23"/>
      <c r="D34" s="39"/>
      <c r="E34" s="49"/>
      <c r="F34" s="27"/>
      <c r="G34" s="23"/>
      <c r="H34" s="39"/>
    </row>
    <row r="35" spans="1:8" s="9" customFormat="1" ht="13.5" thickBot="1">
      <c r="A35" s="30" t="s">
        <v>16</v>
      </c>
      <c r="B35" s="40"/>
      <c r="C35" s="41"/>
      <c r="D35" s="42">
        <f>+D32</f>
        <v>12000000</v>
      </c>
      <c r="E35" s="170">
        <f>+D35-H35</f>
        <v>0</v>
      </c>
      <c r="F35" s="98"/>
      <c r="G35" s="41"/>
      <c r="H35" s="42">
        <f>+H32</f>
        <v>12000000</v>
      </c>
    </row>
    <row r="36" spans="1:8" s="9" customFormat="1" ht="12.75">
      <c r="A36" s="38"/>
      <c r="B36" s="27"/>
      <c r="C36" s="23"/>
      <c r="D36" s="39"/>
      <c r="E36" s="8"/>
      <c r="F36" s="27"/>
      <c r="G36" s="23"/>
      <c r="H36" s="39"/>
    </row>
    <row r="37" spans="1:8" s="9" customFormat="1" ht="12.75">
      <c r="A37" s="38" t="s">
        <v>144</v>
      </c>
      <c r="B37" s="27"/>
      <c r="C37" s="23"/>
      <c r="D37" s="39">
        <f>SUM(C38:C47)</f>
        <v>6999999.999999999</v>
      </c>
      <c r="E37" s="38" t="s">
        <v>144</v>
      </c>
      <c r="F37" s="27"/>
      <c r="G37" s="23"/>
      <c r="H37" s="39">
        <f>SUM(G38:G47)</f>
        <v>7000000</v>
      </c>
    </row>
    <row r="38" spans="1:8" s="9" customFormat="1" ht="12.75">
      <c r="A38" s="49" t="s">
        <v>132</v>
      </c>
      <c r="B38" s="27" t="s">
        <v>150</v>
      </c>
      <c r="C38" s="23">
        <v>4876715.13</v>
      </c>
      <c r="D38" s="39"/>
      <c r="E38" s="49" t="s">
        <v>159</v>
      </c>
      <c r="F38" s="27" t="s">
        <v>160</v>
      </c>
      <c r="G38" s="23">
        <v>7000000</v>
      </c>
      <c r="H38" s="39"/>
    </row>
    <row r="39" spans="1:8" s="9" customFormat="1" ht="12.75">
      <c r="A39" s="49" t="s">
        <v>136</v>
      </c>
      <c r="B39" s="27" t="s">
        <v>151</v>
      </c>
      <c r="C39" s="23">
        <v>439674.75</v>
      </c>
      <c r="D39" s="39"/>
      <c r="E39" s="49"/>
      <c r="F39" s="27"/>
      <c r="G39" s="23"/>
      <c r="H39" s="39"/>
    </row>
    <row r="40" spans="1:8" s="9" customFormat="1" ht="12.75">
      <c r="A40" s="49" t="s">
        <v>134</v>
      </c>
      <c r="B40" s="27" t="s">
        <v>152</v>
      </c>
      <c r="C40" s="23">
        <v>399402.97</v>
      </c>
      <c r="D40" s="39"/>
      <c r="E40" s="49"/>
      <c r="F40" s="27"/>
      <c r="G40" s="23"/>
      <c r="H40" s="39"/>
    </row>
    <row r="41" spans="1:8" s="9" customFormat="1" ht="12.75">
      <c r="A41" s="49" t="s">
        <v>115</v>
      </c>
      <c r="B41" s="27" t="s">
        <v>153</v>
      </c>
      <c r="C41" s="23">
        <v>488040.92</v>
      </c>
      <c r="D41" s="39"/>
      <c r="E41" s="49"/>
      <c r="F41" s="27"/>
      <c r="G41" s="23"/>
      <c r="H41" s="39"/>
    </row>
    <row r="42" spans="1:8" s="9" customFormat="1" ht="12.75">
      <c r="A42" s="49" t="s">
        <v>116</v>
      </c>
      <c r="B42" s="27" t="s">
        <v>154</v>
      </c>
      <c r="C42" s="23">
        <v>26380.59</v>
      </c>
      <c r="D42" s="39"/>
      <c r="E42" s="49"/>
      <c r="F42" s="27"/>
      <c r="G42" s="23"/>
      <c r="H42" s="39"/>
    </row>
    <row r="43" spans="1:8" s="9" customFormat="1" ht="12.75">
      <c r="A43" s="49" t="s">
        <v>117</v>
      </c>
      <c r="B43" s="27" t="s">
        <v>155</v>
      </c>
      <c r="C43" s="23">
        <v>268554.41</v>
      </c>
      <c r="D43" s="39"/>
      <c r="E43" s="49"/>
      <c r="F43" s="27"/>
      <c r="G43" s="23"/>
      <c r="H43" s="39"/>
    </row>
    <row r="44" spans="1:8" s="9" customFormat="1" ht="12.75">
      <c r="A44" s="49" t="s">
        <v>118</v>
      </c>
      <c r="B44" s="27" t="s">
        <v>156</v>
      </c>
      <c r="C44" s="23">
        <v>79141.77</v>
      </c>
      <c r="D44" s="39"/>
      <c r="E44" s="49"/>
      <c r="F44" s="27"/>
      <c r="G44" s="23"/>
      <c r="H44" s="39"/>
    </row>
    <row r="45" spans="1:8" s="9" customFormat="1" ht="12.75">
      <c r="A45" s="49" t="s">
        <v>119</v>
      </c>
      <c r="B45" s="27" t="s">
        <v>157</v>
      </c>
      <c r="C45" s="23">
        <v>158283.54</v>
      </c>
      <c r="D45" s="39"/>
      <c r="E45" s="49"/>
      <c r="F45" s="27"/>
      <c r="G45" s="23"/>
      <c r="H45" s="39"/>
    </row>
    <row r="46" spans="1:8" s="9" customFormat="1" ht="12.75">
      <c r="A46" s="49" t="s">
        <v>138</v>
      </c>
      <c r="B46" s="27" t="s">
        <v>158</v>
      </c>
      <c r="C46" s="23">
        <v>263805.92</v>
      </c>
      <c r="D46" s="39"/>
      <c r="E46" s="49"/>
      <c r="F46" s="27"/>
      <c r="G46" s="23"/>
      <c r="H46" s="39"/>
    </row>
    <row r="47" spans="1:8" s="9" customFormat="1" ht="13.5" thickBot="1">
      <c r="A47" s="49"/>
      <c r="B47" s="27"/>
      <c r="C47" s="23"/>
      <c r="D47" s="39"/>
      <c r="E47" s="49"/>
      <c r="F47" s="27"/>
      <c r="G47" s="23"/>
      <c r="H47" s="39"/>
    </row>
    <row r="48" spans="1:8" s="9" customFormat="1" ht="13.5" thickBot="1">
      <c r="A48" s="30" t="s">
        <v>16</v>
      </c>
      <c r="B48" s="40"/>
      <c r="C48" s="41"/>
      <c r="D48" s="42">
        <f>+D37</f>
        <v>6999999.999999999</v>
      </c>
      <c r="E48" s="170">
        <f>+D48-H48</f>
        <v>0</v>
      </c>
      <c r="F48" s="98"/>
      <c r="G48" s="41"/>
      <c r="H48" s="42">
        <f>+H37</f>
        <v>7000000</v>
      </c>
    </row>
    <row r="49" spans="1:8" s="9" customFormat="1" ht="12.75">
      <c r="A49" s="38"/>
      <c r="B49" s="27"/>
      <c r="C49" s="23"/>
      <c r="D49" s="39"/>
      <c r="E49" s="8"/>
      <c r="F49" s="27"/>
      <c r="G49" s="23"/>
      <c r="H49" s="39"/>
    </row>
    <row r="50" spans="1:8" s="9" customFormat="1" ht="12.75">
      <c r="A50" s="38" t="s">
        <v>161</v>
      </c>
      <c r="B50" s="27"/>
      <c r="C50" s="23"/>
      <c r="D50" s="39">
        <f>SUM(C51:C54)</f>
        <v>121000000</v>
      </c>
      <c r="E50" s="38" t="s">
        <v>95</v>
      </c>
      <c r="F50" s="27"/>
      <c r="G50" s="23"/>
      <c r="H50" s="39">
        <f>SUM(G51:G54)</f>
        <v>121000000</v>
      </c>
    </row>
    <row r="51" spans="1:8" s="9" customFormat="1" ht="12.75">
      <c r="A51" s="49" t="s">
        <v>168</v>
      </c>
      <c r="B51" s="27" t="s">
        <v>169</v>
      </c>
      <c r="C51" s="23">
        <v>121000000</v>
      </c>
      <c r="D51" s="39"/>
      <c r="E51" s="49" t="s">
        <v>126</v>
      </c>
      <c r="F51" s="27" t="s">
        <v>164</v>
      </c>
      <c r="G51" s="23">
        <v>15000000</v>
      </c>
      <c r="H51" s="39"/>
    </row>
    <row r="52" spans="1:8" s="9" customFormat="1" ht="12.75">
      <c r="A52" s="49"/>
      <c r="B52" s="27"/>
      <c r="C52" s="23"/>
      <c r="D52" s="39"/>
      <c r="E52" s="49" t="s">
        <v>162</v>
      </c>
      <c r="F52" s="27" t="s">
        <v>165</v>
      </c>
      <c r="G52" s="23">
        <v>10000000</v>
      </c>
      <c r="H52" s="39"/>
    </row>
    <row r="53" spans="1:8" s="9" customFormat="1" ht="12.75">
      <c r="A53" s="49"/>
      <c r="B53" s="27"/>
      <c r="C53" s="23"/>
      <c r="D53" s="39"/>
      <c r="E53" s="49" t="s">
        <v>138</v>
      </c>
      <c r="F53" s="27" t="s">
        <v>166</v>
      </c>
      <c r="G53" s="23">
        <v>20000000</v>
      </c>
      <c r="H53" s="39"/>
    </row>
    <row r="54" spans="1:8" s="9" customFormat="1" ht="12.75">
      <c r="A54" s="49"/>
      <c r="B54" s="27"/>
      <c r="C54" s="23"/>
      <c r="D54" s="39"/>
      <c r="E54" s="49" t="s">
        <v>163</v>
      </c>
      <c r="F54" s="27" t="s">
        <v>167</v>
      </c>
      <c r="G54" s="23">
        <v>76000000</v>
      </c>
      <c r="H54" s="39"/>
    </row>
    <row r="55" spans="1:8" s="9" customFormat="1" ht="13.5" thickBot="1">
      <c r="A55" s="181"/>
      <c r="B55" s="27"/>
      <c r="C55" s="23"/>
      <c r="D55" s="39"/>
      <c r="E55" s="27"/>
      <c r="F55" s="27"/>
      <c r="G55" s="23"/>
      <c r="H55" s="39"/>
    </row>
    <row r="56" spans="1:8" s="9" customFormat="1" ht="13.5" thickBot="1">
      <c r="A56" s="30" t="s">
        <v>16</v>
      </c>
      <c r="B56" s="40"/>
      <c r="C56" s="41"/>
      <c r="D56" s="42">
        <f>+D50</f>
        <v>121000000</v>
      </c>
      <c r="E56" s="170">
        <f>+D56-H56</f>
        <v>0</v>
      </c>
      <c r="F56" s="98"/>
      <c r="G56" s="41"/>
      <c r="H56" s="42">
        <f>+H50</f>
        <v>121000000</v>
      </c>
    </row>
    <row r="57" spans="1:8" s="9" customFormat="1" ht="12.75">
      <c r="A57" s="38"/>
      <c r="B57" s="27"/>
      <c r="C57" s="23"/>
      <c r="D57" s="39"/>
      <c r="E57" s="8"/>
      <c r="F57" s="27"/>
      <c r="G57" s="23"/>
      <c r="H57" s="39"/>
    </row>
    <row r="58" spans="1:8" s="9" customFormat="1" ht="12.75">
      <c r="A58" s="38" t="s">
        <v>94</v>
      </c>
      <c r="B58" s="27"/>
      <c r="C58" s="23"/>
      <c r="D58" s="39">
        <f>SUM(C59:C60)</f>
        <v>8000000</v>
      </c>
      <c r="E58" s="38" t="s">
        <v>94</v>
      </c>
      <c r="F58" s="27"/>
      <c r="G58" s="23"/>
      <c r="H58" s="39">
        <f>SUM(G59:G60)</f>
        <v>8000000</v>
      </c>
    </row>
    <row r="59" spans="1:8" s="9" customFormat="1" ht="12.75">
      <c r="A59" s="49" t="s">
        <v>170</v>
      </c>
      <c r="B59" s="27" t="s">
        <v>171</v>
      </c>
      <c r="C59" s="23">
        <v>8000000</v>
      </c>
      <c r="D59" s="39"/>
      <c r="E59" s="49" t="s">
        <v>172</v>
      </c>
      <c r="F59" s="27" t="s">
        <v>173</v>
      </c>
      <c r="G59" s="23">
        <v>8000000</v>
      </c>
      <c r="H59" s="39"/>
    </row>
    <row r="60" spans="1:8" s="9" customFormat="1" ht="13.5" thickBot="1">
      <c r="A60" s="49"/>
      <c r="B60" s="27"/>
      <c r="C60" s="23"/>
      <c r="D60" s="39"/>
      <c r="E60" s="49"/>
      <c r="F60" s="27"/>
      <c r="G60" s="23"/>
      <c r="H60" s="39"/>
    </row>
    <row r="61" spans="1:8" s="9" customFormat="1" ht="13.5" thickBot="1">
      <c r="A61" s="30" t="s">
        <v>16</v>
      </c>
      <c r="B61" s="40"/>
      <c r="C61" s="41"/>
      <c r="D61" s="42">
        <f>+D58</f>
        <v>8000000</v>
      </c>
      <c r="E61" s="170">
        <f>+D61-H61</f>
        <v>0</v>
      </c>
      <c r="F61" s="98"/>
      <c r="G61" s="41"/>
      <c r="H61" s="42">
        <f>+H58</f>
        <v>8000000</v>
      </c>
    </row>
    <row r="62" spans="1:8" s="9" customFormat="1" ht="13.5" customHeight="1">
      <c r="A62" s="38"/>
      <c r="B62" s="27"/>
      <c r="C62" s="23"/>
      <c r="D62" s="39"/>
      <c r="E62" s="8"/>
      <c r="F62" s="27"/>
      <c r="G62" s="23"/>
      <c r="H62" s="39"/>
    </row>
    <row r="63" spans="1:8" s="9" customFormat="1" ht="12.75">
      <c r="A63" s="15" t="s">
        <v>174</v>
      </c>
      <c r="B63" s="27"/>
      <c r="C63" s="23"/>
      <c r="D63" s="39">
        <f>SUM(C64)</f>
        <v>18042490</v>
      </c>
      <c r="E63" s="8" t="s">
        <v>35</v>
      </c>
      <c r="F63" s="27"/>
      <c r="G63" s="23"/>
      <c r="H63" s="39">
        <f>SUM(G64:G66)</f>
        <v>18042490</v>
      </c>
    </row>
    <row r="64" spans="1:8" s="9" customFormat="1" ht="12.75">
      <c r="A64" s="49" t="s">
        <v>175</v>
      </c>
      <c r="B64" s="27" t="s">
        <v>176</v>
      </c>
      <c r="C64" s="23">
        <v>18042490</v>
      </c>
      <c r="D64" s="39"/>
      <c r="E64" s="49" t="s">
        <v>126</v>
      </c>
      <c r="F64" s="27" t="s">
        <v>127</v>
      </c>
      <c r="G64" s="23">
        <v>10000000</v>
      </c>
      <c r="H64" s="39"/>
    </row>
    <row r="65" spans="1:8" s="9" customFormat="1" ht="12.75">
      <c r="A65" s="49"/>
      <c r="B65" s="27"/>
      <c r="C65" s="23"/>
      <c r="D65" s="39"/>
      <c r="E65" s="49" t="s">
        <v>138</v>
      </c>
      <c r="F65" s="27" t="s">
        <v>139</v>
      </c>
      <c r="G65" s="23">
        <v>8042490</v>
      </c>
      <c r="H65" s="39"/>
    </row>
    <row r="66" spans="1:8" s="9" customFormat="1" ht="13.5" thickBot="1">
      <c r="A66" s="49"/>
      <c r="B66" s="27"/>
      <c r="C66" s="23"/>
      <c r="D66" s="39"/>
      <c r="E66" s="49"/>
      <c r="F66" s="27"/>
      <c r="G66" s="23"/>
      <c r="H66" s="39"/>
    </row>
    <row r="67" spans="1:8" s="9" customFormat="1" ht="13.5" thickBot="1">
      <c r="A67" s="30" t="s">
        <v>16</v>
      </c>
      <c r="B67" s="40"/>
      <c r="C67" s="41"/>
      <c r="D67" s="42">
        <f>SUM(D63:D66)</f>
        <v>18042490</v>
      </c>
      <c r="E67" s="170">
        <f>+D67-H67</f>
        <v>0</v>
      </c>
      <c r="F67" s="98"/>
      <c r="G67" s="41"/>
      <c r="H67" s="42">
        <f>SUM(H63:H66)</f>
        <v>18042490</v>
      </c>
    </row>
    <row r="68" spans="1:8" s="9" customFormat="1" ht="13.5" customHeight="1">
      <c r="A68" s="38"/>
      <c r="B68" s="27"/>
      <c r="C68" s="23"/>
      <c r="D68" s="39"/>
      <c r="E68" s="8"/>
      <c r="F68" s="27"/>
      <c r="G68" s="23"/>
      <c r="H68" s="39"/>
    </row>
    <row r="69" spans="1:8" s="9" customFormat="1" ht="12.75">
      <c r="A69" s="15" t="s">
        <v>177</v>
      </c>
      <c r="B69" s="27"/>
      <c r="C69" s="23"/>
      <c r="D69" s="39">
        <f>SUM(C70)</f>
        <v>2905000</v>
      </c>
      <c r="E69" s="8" t="s">
        <v>35</v>
      </c>
      <c r="F69" s="27"/>
      <c r="G69" s="23"/>
      <c r="H69" s="39">
        <f>SUM(G70:G71)</f>
        <v>2905000</v>
      </c>
    </row>
    <row r="70" spans="1:8" s="9" customFormat="1" ht="12.75">
      <c r="A70" s="49" t="s">
        <v>178</v>
      </c>
      <c r="B70" s="27" t="s">
        <v>179</v>
      </c>
      <c r="C70" s="23">
        <v>2905000</v>
      </c>
      <c r="D70" s="39"/>
      <c r="E70" s="49" t="s">
        <v>138</v>
      </c>
      <c r="F70" s="27" t="s">
        <v>139</v>
      </c>
      <c r="G70" s="23">
        <v>2905000</v>
      </c>
      <c r="H70" s="39"/>
    </row>
    <row r="71" spans="1:8" s="9" customFormat="1" ht="13.5" thickBot="1">
      <c r="A71" s="49"/>
      <c r="B71" s="27"/>
      <c r="C71" s="23"/>
      <c r="D71" s="39"/>
      <c r="E71" s="49"/>
      <c r="F71" s="27"/>
      <c r="G71" s="23"/>
      <c r="H71" s="39"/>
    </row>
    <row r="72" spans="1:8" s="9" customFormat="1" ht="13.5" thickBot="1">
      <c r="A72" s="30" t="s">
        <v>16</v>
      </c>
      <c r="B72" s="40"/>
      <c r="C72" s="41"/>
      <c r="D72" s="42">
        <f>SUM(D69:D71)</f>
        <v>2905000</v>
      </c>
      <c r="E72" s="170">
        <f>+D72-H72</f>
        <v>0</v>
      </c>
      <c r="F72" s="98"/>
      <c r="G72" s="41"/>
      <c r="H72" s="42">
        <f>SUM(H69:H71)</f>
        <v>2905000</v>
      </c>
    </row>
    <row r="73" spans="1:8" s="9" customFormat="1" ht="13.5" thickBot="1">
      <c r="A73" s="38"/>
      <c r="B73" s="27"/>
      <c r="C73" s="23"/>
      <c r="D73" s="39"/>
      <c r="E73" s="8"/>
      <c r="F73" s="27"/>
      <c r="G73" s="23"/>
      <c r="H73" s="39"/>
    </row>
    <row r="74" spans="1:43" ht="13.5" thickBot="1">
      <c r="A74" s="30" t="s">
        <v>87</v>
      </c>
      <c r="B74" s="40"/>
      <c r="C74" s="41"/>
      <c r="D74" s="42">
        <f>+D67+D61+D56+D48+D35+D30+D16+D72+D21</f>
        <v>239890731.09</v>
      </c>
      <c r="E74" s="30" t="s">
        <v>87</v>
      </c>
      <c r="F74" s="98">
        <f>+H74-D74</f>
        <v>0</v>
      </c>
      <c r="G74" s="41"/>
      <c r="H74" s="42">
        <f>+H67+H61+H56+H48+H35+H30+H16+H72+H21</f>
        <v>239890731.09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ht="13.5" thickBot="1">
      <c r="A75" s="45" t="s">
        <v>108</v>
      </c>
      <c r="B75" s="12"/>
      <c r="C75" s="13"/>
      <c r="D75" s="46"/>
      <c r="E75" s="47"/>
      <c r="F75" s="43"/>
      <c r="G75" s="13"/>
      <c r="H75" s="4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8:43" ht="12.75">
      <c r="H76" s="16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4:43" ht="12.75">
      <c r="D77" s="74"/>
      <c r="E77" s="16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110" spans="4:43" ht="14.25" customHeight="1">
      <c r="D110" s="11"/>
      <c r="F110" s="11"/>
      <c r="G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4:43" ht="14.25" customHeight="1">
      <c r="D111" s="11"/>
      <c r="F111" s="11"/>
      <c r="G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4:43" ht="14.25" customHeight="1">
      <c r="D112" s="11"/>
      <c r="F112" s="11"/>
      <c r="G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4:43" ht="14.25" customHeight="1">
      <c r="D113" s="11"/>
      <c r="F113" s="11"/>
      <c r="G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4:43" ht="14.25" customHeight="1">
      <c r="D114" s="11"/>
      <c r="F114" s="11"/>
      <c r="G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4:43" ht="14.25" customHeight="1">
      <c r="D115" s="11"/>
      <c r="F115" s="11"/>
      <c r="G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4:43" ht="14.25" customHeight="1">
      <c r="D116" s="11"/>
      <c r="F116" s="11"/>
      <c r="G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4:43" ht="14.25" customHeight="1">
      <c r="D117" s="11"/>
      <c r="F117" s="11"/>
      <c r="G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4:43" ht="14.25" customHeight="1">
      <c r="D118" s="11"/>
      <c r="F118" s="11"/>
      <c r="G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4:43" ht="14.25" customHeight="1">
      <c r="D119" s="11"/>
      <c r="F119" s="11"/>
      <c r="G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4:43" ht="14.25" customHeight="1">
      <c r="D120" s="11"/>
      <c r="F120" s="11"/>
      <c r="G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4:43" ht="14.25" customHeight="1">
      <c r="D121" s="11"/>
      <c r="F121" s="11"/>
      <c r="G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4:43" ht="14.25" customHeight="1">
      <c r="D122" s="11"/>
      <c r="F122" s="11"/>
      <c r="G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4:43" ht="14.25" customHeight="1">
      <c r="D123" s="11"/>
      <c r="F123" s="11"/>
      <c r="G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4:43" ht="14.25" customHeight="1">
      <c r="D124" s="11"/>
      <c r="F124" s="11"/>
      <c r="G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4:43" ht="14.25" customHeight="1">
      <c r="D125" s="11"/>
      <c r="F125" s="11"/>
      <c r="G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4:43" ht="14.25" customHeight="1">
      <c r="D126" s="11"/>
      <c r="F126" s="11"/>
      <c r="G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4:43" ht="14.25" customHeight="1">
      <c r="D127" s="11"/>
      <c r="F127" s="11"/>
      <c r="G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4:43" ht="14.25" customHeight="1">
      <c r="D128" s="11"/>
      <c r="F128" s="11"/>
      <c r="G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4:43" ht="14.25" customHeight="1">
      <c r="D129" s="11"/>
      <c r="F129" s="11"/>
      <c r="G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4:43" ht="14.25" customHeight="1">
      <c r="D130" s="11"/>
      <c r="F130" s="11"/>
      <c r="G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4:43" ht="14.25" customHeight="1">
      <c r="D131" s="11"/>
      <c r="F131" s="11"/>
      <c r="G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4:43" ht="14.25" customHeight="1">
      <c r="D132" s="11"/>
      <c r="F132" s="11"/>
      <c r="G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4:43" ht="14.25" customHeight="1">
      <c r="D133" s="11"/>
      <c r="F133" s="11"/>
      <c r="G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4:43" ht="14.25" customHeight="1">
      <c r="D134" s="11"/>
      <c r="F134" s="11"/>
      <c r="G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8" spans="4:43" ht="15" customHeight="1">
      <c r="D138" s="11"/>
      <c r="F138" s="11"/>
      <c r="G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</sheetData>
  <sheetProtection/>
  <mergeCells count="4">
    <mergeCell ref="A1:H1"/>
    <mergeCell ref="A3:D3"/>
    <mergeCell ref="E3:H3"/>
    <mergeCell ref="A2:H2"/>
  </mergeCells>
  <printOptions horizontalCentered="1" verticalCentered="1"/>
  <pageMargins left="0.3937007874015748" right="0.4330708661417323" top="0.5118110236220472" bottom="0.984251968503937" header="0" footer="0"/>
  <pageSetup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4.7109375" style="11" customWidth="1"/>
    <col min="2" max="2" width="5.57421875" style="11" customWidth="1"/>
    <col min="3" max="3" width="4.7109375" style="11" customWidth="1"/>
    <col min="4" max="4" width="40.7109375" style="19" customWidth="1"/>
    <col min="5" max="5" width="26.7109375" style="17" customWidth="1"/>
    <col min="6" max="6" width="4.7109375" style="11" customWidth="1"/>
    <col min="7" max="7" width="5.57421875" style="11" customWidth="1"/>
    <col min="8" max="8" width="4.7109375" style="11" customWidth="1"/>
    <col min="9" max="9" width="52.00390625" style="18" customWidth="1"/>
    <col min="10" max="10" width="25.8515625" style="10" customWidth="1"/>
    <col min="11" max="16384" width="11.421875" style="11" customWidth="1"/>
  </cols>
  <sheetData>
    <row r="1" spans="1:10" ht="15">
      <c r="A1" s="231" t="s">
        <v>0</v>
      </c>
      <c r="B1" s="232"/>
      <c r="C1" s="232"/>
      <c r="D1" s="232"/>
      <c r="E1" s="232"/>
      <c r="F1" s="232"/>
      <c r="G1" s="232"/>
      <c r="H1" s="232"/>
      <c r="I1" s="232"/>
      <c r="J1" s="233"/>
    </row>
    <row r="2" spans="1:10" ht="15">
      <c r="A2" s="234" t="s">
        <v>190</v>
      </c>
      <c r="B2" s="235"/>
      <c r="C2" s="235"/>
      <c r="D2" s="235"/>
      <c r="E2" s="235"/>
      <c r="F2" s="235"/>
      <c r="G2" s="235"/>
      <c r="H2" s="235"/>
      <c r="I2" s="235"/>
      <c r="J2" s="236"/>
    </row>
    <row r="3" spans="1:10" ht="15">
      <c r="A3" s="234" t="s">
        <v>191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0" ht="15">
      <c r="A4" s="234" t="s">
        <v>38</v>
      </c>
      <c r="B4" s="235"/>
      <c r="C4" s="235"/>
      <c r="D4" s="235"/>
      <c r="E4" s="235"/>
      <c r="F4" s="235"/>
      <c r="G4" s="235"/>
      <c r="H4" s="235"/>
      <c r="I4" s="235"/>
      <c r="J4" s="236"/>
    </row>
    <row r="5" spans="1:10" ht="15">
      <c r="A5" s="234" t="s">
        <v>39</v>
      </c>
      <c r="B5" s="235"/>
      <c r="C5" s="235"/>
      <c r="D5" s="235"/>
      <c r="E5" s="235"/>
      <c r="F5" s="235"/>
      <c r="G5" s="235"/>
      <c r="H5" s="235"/>
      <c r="I5" s="235"/>
      <c r="J5" s="236"/>
    </row>
    <row r="6" spans="1:10" ht="15" thickBot="1">
      <c r="A6" s="81"/>
      <c r="B6" s="82"/>
      <c r="C6" s="82"/>
      <c r="D6" s="83"/>
      <c r="E6" s="84"/>
      <c r="F6" s="82"/>
      <c r="G6" s="82"/>
      <c r="H6" s="82"/>
      <c r="I6" s="85"/>
      <c r="J6" s="86"/>
    </row>
    <row r="7" spans="1:10" ht="105.75" customHeight="1" thickBot="1">
      <c r="A7" s="87" t="s">
        <v>40</v>
      </c>
      <c r="B7" s="88" t="s">
        <v>41</v>
      </c>
      <c r="C7" s="87" t="s">
        <v>42</v>
      </c>
      <c r="D7" s="77" t="s">
        <v>43</v>
      </c>
      <c r="E7" s="89" t="s">
        <v>44</v>
      </c>
      <c r="F7" s="87" t="s">
        <v>40</v>
      </c>
      <c r="G7" s="88" t="s">
        <v>41</v>
      </c>
      <c r="H7" s="87" t="s">
        <v>42</v>
      </c>
      <c r="I7" s="78" t="s">
        <v>45</v>
      </c>
      <c r="J7" s="90" t="s">
        <v>44</v>
      </c>
    </row>
    <row r="8" spans="1:10" s="15" customFormat="1" ht="15.75" thickBot="1">
      <c r="A8" s="167"/>
      <c r="B8" s="141"/>
      <c r="C8" s="141"/>
      <c r="D8" s="141"/>
      <c r="E8" s="168"/>
      <c r="F8" s="92"/>
      <c r="G8" s="93"/>
      <c r="H8" s="93"/>
      <c r="I8" s="141"/>
      <c r="J8" s="168"/>
    </row>
    <row r="9" spans="1:10" s="15" customFormat="1" ht="15">
      <c r="A9" s="134"/>
      <c r="B9" s="57"/>
      <c r="C9" s="57"/>
      <c r="D9" s="57"/>
      <c r="E9" s="91"/>
      <c r="F9" s="79"/>
      <c r="G9" s="80"/>
      <c r="H9" s="80"/>
      <c r="I9" s="57"/>
      <c r="J9" s="91"/>
    </row>
    <row r="10" spans="1:10" s="15" customFormat="1" ht="30">
      <c r="A10" s="184">
        <v>1</v>
      </c>
      <c r="B10" s="185">
        <v>1</v>
      </c>
      <c r="C10" s="185"/>
      <c r="D10" s="185" t="s">
        <v>28</v>
      </c>
      <c r="E10" s="186">
        <v>32947490</v>
      </c>
      <c r="F10" s="187">
        <v>2</v>
      </c>
      <c r="G10" s="188">
        <v>9</v>
      </c>
      <c r="H10" s="188"/>
      <c r="I10" s="185" t="str">
        <f>+Hoja4!A32</f>
        <v>DESARROLLO CULTURAL, EDUCATIVO Y RECREATIVO</v>
      </c>
      <c r="J10" s="186">
        <v>12000000</v>
      </c>
    </row>
    <row r="11" spans="1:10" s="15" customFormat="1" ht="30">
      <c r="A11" s="184"/>
      <c r="B11" s="185"/>
      <c r="C11" s="185"/>
      <c r="D11" s="185"/>
      <c r="E11" s="186"/>
      <c r="F11" s="187">
        <v>3</v>
      </c>
      <c r="G11" s="188">
        <v>6</v>
      </c>
      <c r="H11" s="188">
        <v>1</v>
      </c>
      <c r="I11" s="185" t="str">
        <f>+Hoja4!A63</f>
        <v>PLANEAMIENTO Y CONSTRUCCION DE LA INFRAESTRUCTURA</v>
      </c>
      <c r="J11" s="186">
        <v>18042490</v>
      </c>
    </row>
    <row r="12" spans="1:10" s="15" customFormat="1" ht="30">
      <c r="A12" s="184"/>
      <c r="B12" s="185"/>
      <c r="C12" s="185"/>
      <c r="D12" s="185"/>
      <c r="E12" s="186"/>
      <c r="F12" s="187">
        <v>3</v>
      </c>
      <c r="G12" s="188">
        <v>6</v>
      </c>
      <c r="H12" s="188">
        <v>59</v>
      </c>
      <c r="I12" s="185" t="str">
        <f>+Hoja4!A69</f>
        <v>INSTALACION DE JUEGOS INFANTILES BARRIO LOS ANGELES DE SAN RAFAEL DE ALAJUELA</v>
      </c>
      <c r="J12" s="186">
        <v>2905000</v>
      </c>
    </row>
    <row r="13" spans="1:10" s="15" customFormat="1" ht="15">
      <c r="A13" s="184"/>
      <c r="B13" s="185"/>
      <c r="C13" s="185"/>
      <c r="D13" s="185"/>
      <c r="E13" s="186"/>
      <c r="F13" s="187"/>
      <c r="G13" s="188"/>
      <c r="H13" s="188"/>
      <c r="I13" s="185"/>
      <c r="J13" s="186"/>
    </row>
    <row r="14" spans="1:10" s="15" customFormat="1" ht="15.75" thickBot="1">
      <c r="A14" s="184"/>
      <c r="B14" s="185"/>
      <c r="C14" s="185"/>
      <c r="D14" s="163"/>
      <c r="E14" s="186"/>
      <c r="F14" s="187"/>
      <c r="G14" s="188"/>
      <c r="H14" s="188"/>
      <c r="I14" s="160"/>
      <c r="J14" s="186"/>
    </row>
    <row r="15" spans="1:10" s="15" customFormat="1" ht="15.75" thickBot="1">
      <c r="A15" s="204"/>
      <c r="B15" s="205"/>
      <c r="C15" s="205"/>
      <c r="D15" s="205"/>
      <c r="E15" s="206">
        <f>+E10</f>
        <v>32947490</v>
      </c>
      <c r="F15" s="207"/>
      <c r="G15" s="208"/>
      <c r="H15" s="208"/>
      <c r="I15" s="205"/>
      <c r="J15" s="206">
        <f>SUM(J10:J14)</f>
        <v>32947490</v>
      </c>
    </row>
    <row r="16" spans="1:10" s="15" customFormat="1" ht="15">
      <c r="A16" s="134"/>
      <c r="B16" s="57"/>
      <c r="C16" s="57"/>
      <c r="D16" s="57"/>
      <c r="E16" s="91"/>
      <c r="F16" s="79"/>
      <c r="G16" s="80"/>
      <c r="H16" s="80"/>
      <c r="I16" s="57"/>
      <c r="J16" s="91"/>
    </row>
    <row r="17" spans="1:11" s="15" customFormat="1" ht="45">
      <c r="A17" s="184">
        <v>2</v>
      </c>
      <c r="B17" s="185">
        <v>2</v>
      </c>
      <c r="C17" s="185"/>
      <c r="D17" s="185" t="str">
        <f>+Hoja4!E23</f>
        <v>GESTION INTEGRAL DE RESIDUOS SOLIDOS</v>
      </c>
      <c r="E17" s="186">
        <v>29000000</v>
      </c>
      <c r="F17" s="187">
        <v>3</v>
      </c>
      <c r="G17" s="188">
        <v>6</v>
      </c>
      <c r="H17" s="188">
        <v>4</v>
      </c>
      <c r="I17" s="185" t="str">
        <f>+Hoja4!A27</f>
        <v>IMPLEMENTACION DEL PLAN MUNICIPAL PARA LA GESTION INTEGRAL DE RESIDUOS SOLIDOS</v>
      </c>
      <c r="J17" s="186">
        <v>29000000</v>
      </c>
      <c r="K17" s="160"/>
    </row>
    <row r="18" spans="1:10" s="15" customFormat="1" ht="15">
      <c r="A18" s="161"/>
      <c r="B18" s="162"/>
      <c r="C18" s="162"/>
      <c r="D18" s="163"/>
      <c r="E18" s="164"/>
      <c r="F18" s="158"/>
      <c r="G18" s="159"/>
      <c r="H18" s="159"/>
      <c r="I18" s="160"/>
      <c r="J18" s="164"/>
    </row>
    <row r="19" spans="1:10" s="15" customFormat="1" ht="15.75" thickBot="1">
      <c r="A19" s="161"/>
      <c r="B19" s="162"/>
      <c r="C19" s="162"/>
      <c r="D19" s="163"/>
      <c r="E19" s="164"/>
      <c r="F19" s="158"/>
      <c r="G19" s="159"/>
      <c r="H19" s="159"/>
      <c r="I19" s="160"/>
      <c r="J19" s="164"/>
    </row>
    <row r="20" spans="1:10" s="15" customFormat="1" ht="15.75" thickBot="1">
      <c r="A20" s="167"/>
      <c r="B20" s="141"/>
      <c r="C20" s="141"/>
      <c r="D20" s="141"/>
      <c r="E20" s="168">
        <f>+E17</f>
        <v>29000000</v>
      </c>
      <c r="F20" s="92"/>
      <c r="G20" s="93"/>
      <c r="H20" s="93"/>
      <c r="I20" s="141"/>
      <c r="J20" s="168">
        <f>+J17</f>
        <v>29000000</v>
      </c>
    </row>
    <row r="21" spans="1:10" s="15" customFormat="1" ht="15">
      <c r="A21" s="134"/>
      <c r="B21" s="57"/>
      <c r="C21" s="57"/>
      <c r="D21" s="57"/>
      <c r="E21" s="91"/>
      <c r="F21" s="79"/>
      <c r="G21" s="80"/>
      <c r="H21" s="80"/>
      <c r="I21" s="57"/>
      <c r="J21" s="91"/>
    </row>
    <row r="22" spans="1:11" s="15" customFormat="1" ht="15">
      <c r="A22" s="184">
        <v>2</v>
      </c>
      <c r="B22" s="185">
        <v>6</v>
      </c>
      <c r="C22" s="185"/>
      <c r="D22" s="185" t="s">
        <v>95</v>
      </c>
      <c r="E22" s="186">
        <v>121000000</v>
      </c>
      <c r="F22" s="187">
        <v>3</v>
      </c>
      <c r="G22" s="188">
        <v>5</v>
      </c>
      <c r="H22" s="188">
        <v>25</v>
      </c>
      <c r="I22" s="185" t="str">
        <f>+Hoja1!B57</f>
        <v>MACROMEDICION</v>
      </c>
      <c r="J22" s="186">
        <v>121000000</v>
      </c>
      <c r="K22" s="160"/>
    </row>
    <row r="23" spans="1:10" s="15" customFormat="1" ht="15">
      <c r="A23" s="161"/>
      <c r="B23" s="162"/>
      <c r="C23" s="162"/>
      <c r="D23" s="163"/>
      <c r="E23" s="164"/>
      <c r="F23" s="158"/>
      <c r="G23" s="159"/>
      <c r="H23" s="159"/>
      <c r="I23" s="160"/>
      <c r="J23" s="164"/>
    </row>
    <row r="24" spans="1:10" s="15" customFormat="1" ht="15.75" thickBot="1">
      <c r="A24" s="161"/>
      <c r="B24" s="162"/>
      <c r="C24" s="162"/>
      <c r="D24" s="163"/>
      <c r="E24" s="164"/>
      <c r="F24" s="158"/>
      <c r="G24" s="159"/>
      <c r="H24" s="159"/>
      <c r="I24" s="160"/>
      <c r="J24" s="164"/>
    </row>
    <row r="25" spans="1:10" s="15" customFormat="1" ht="15.75" thickBot="1">
      <c r="A25" s="167"/>
      <c r="B25" s="141"/>
      <c r="C25" s="141"/>
      <c r="D25" s="141"/>
      <c r="E25" s="168">
        <f>+E22</f>
        <v>121000000</v>
      </c>
      <c r="F25" s="92"/>
      <c r="G25" s="93"/>
      <c r="H25" s="93"/>
      <c r="I25" s="141"/>
      <c r="J25" s="168">
        <f>+J22</f>
        <v>121000000</v>
      </c>
    </row>
    <row r="26" spans="1:10" s="15" customFormat="1" ht="15.75" thickBot="1">
      <c r="A26" s="167"/>
      <c r="B26" s="141"/>
      <c r="C26" s="141"/>
      <c r="D26" s="141"/>
      <c r="E26" s="174"/>
      <c r="F26" s="92"/>
      <c r="G26" s="93"/>
      <c r="H26" s="93"/>
      <c r="I26" s="141"/>
      <c r="J26" s="168"/>
    </row>
    <row r="27" spans="1:10" ht="15.75" thickBot="1">
      <c r="A27" s="173" t="s">
        <v>87</v>
      </c>
      <c r="B27" s="93"/>
      <c r="C27" s="93"/>
      <c r="D27" s="94"/>
      <c r="E27" s="73">
        <f>+E25+E20+E15</f>
        <v>182947490</v>
      </c>
      <c r="F27" s="92"/>
      <c r="G27" s="93"/>
      <c r="H27" s="93"/>
      <c r="I27" s="171">
        <f>+E27-J27</f>
        <v>0</v>
      </c>
      <c r="J27" s="95">
        <f>+J25+J20+J15</f>
        <v>182947490</v>
      </c>
    </row>
    <row r="28" spans="1:10" ht="15">
      <c r="A28" s="144"/>
      <c r="B28" s="144"/>
      <c r="C28" s="144"/>
      <c r="D28" s="165"/>
      <c r="E28" s="166"/>
      <c r="F28" s="78"/>
      <c r="G28" s="78"/>
      <c r="H28" s="78"/>
      <c r="I28" s="165"/>
      <c r="J28" s="166"/>
    </row>
    <row r="29" spans="1:4" ht="14.25">
      <c r="A29" s="72" t="s">
        <v>108</v>
      </c>
      <c r="B29" s="9"/>
      <c r="C29" s="9"/>
      <c r="D29" s="97"/>
    </row>
    <row r="30" ht="12.75">
      <c r="I30" s="101"/>
    </row>
  </sheetData>
  <sheetProtection/>
  <mergeCells count="5">
    <mergeCell ref="A5:J5"/>
    <mergeCell ref="A1:J1"/>
    <mergeCell ref="A2:J2"/>
    <mergeCell ref="A3:J3"/>
    <mergeCell ref="A4:J4"/>
  </mergeCells>
  <printOptions/>
  <pageMargins left="0.75" right="0.75" top="1" bottom="1" header="0" footer="0"/>
  <pageSetup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</dc:creator>
  <cp:keywords/>
  <dc:description/>
  <cp:lastModifiedBy>Karina Rojas</cp:lastModifiedBy>
  <cp:lastPrinted>2018-10-08T15:43:43Z</cp:lastPrinted>
  <dcterms:created xsi:type="dcterms:W3CDTF">2001-03-09T16:54:25Z</dcterms:created>
  <dcterms:modified xsi:type="dcterms:W3CDTF">2018-10-09T13:56:17Z</dcterms:modified>
  <cp:category/>
  <cp:version/>
  <cp:contentType/>
  <cp:contentStatus/>
</cp:coreProperties>
</file>